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filterPrivacy="1" codeName="ThisWorkbook" autoCompressPictures="0"/>
  <xr:revisionPtr revIDLastSave="0" documentId="13_ncr:1_{89D0FAAC-5076-449B-9208-55750A63BCF1}" xr6:coauthVersionLast="47" xr6:coauthVersionMax="47" xr10:uidLastSave="{00000000-0000-0000-0000-000000000000}"/>
  <bookViews>
    <workbookView xWindow="-120" yWindow="-120" windowWidth="20730" windowHeight="11040" tabRatio="788" activeTab="10" xr2:uid="{00000000-000D-0000-FFFF-FFFF00000000}"/>
  </bookViews>
  <sheets>
    <sheet name="1 月" sheetId="14" r:id="rId1"/>
    <sheet name="2 月" sheetId="15" r:id="rId2"/>
    <sheet name="3 月" sheetId="16" r:id="rId3"/>
    <sheet name="4 月" sheetId="17" r:id="rId4"/>
    <sheet name="5 月" sheetId="18" r:id="rId5"/>
    <sheet name="6 月" sheetId="19" r:id="rId6"/>
    <sheet name="7 月" sheetId="20" r:id="rId7"/>
    <sheet name="8 月" sheetId="21" r:id="rId8"/>
    <sheet name="9 月" sheetId="22" r:id="rId9"/>
    <sheet name="10 月" sheetId="23" r:id="rId10"/>
    <sheet name="11 月" sheetId="24" r:id="rId11"/>
    <sheet name="12 月" sheetId="25" r:id="rId12"/>
  </sheets>
  <definedNames>
    <definedName name="CalendarYear">'1 月'!$K$2</definedName>
    <definedName name="ColumnTitleRegion1..H12.1">'1 月'!$B$2</definedName>
    <definedName name="ColumnTitleRegion1..H12.10">'10 月'!$B$2</definedName>
    <definedName name="ColumnTitleRegion1..H12.11">'11 月'!$B$2</definedName>
    <definedName name="ColumnTitleRegion1..H12.12">'12 月'!$B$2</definedName>
    <definedName name="ColumnTitleRegion1..H12.2">'2 月'!$B$2</definedName>
    <definedName name="ColumnTitleRegion1..H12.3">'3 月'!$B$2</definedName>
    <definedName name="ColumnTitleRegion1..H12.4">'4 月'!$B$2</definedName>
    <definedName name="ColumnTitleRegion1..H12.5">'5 月'!$B$2</definedName>
    <definedName name="ColumnTitleRegion1..H12.6">'6 月'!$B$2</definedName>
    <definedName name="ColumnTitleRegion1..H12.7">'7 月'!$B$2</definedName>
    <definedName name="ColumnTitleRegion1..H12.8">'8 月'!$B$2</definedName>
    <definedName name="ColumnTitleRegion1..H12.9">'9 月'!$B$2</definedName>
    <definedName name="ColumnTitleRegion2..C14.1">'1 月'!$B$2</definedName>
    <definedName name="ColumnTitleRegion2..C14.10">'10 月'!$B$2</definedName>
    <definedName name="ColumnTitleRegion2..C14.11">'11 月'!$B$2</definedName>
    <definedName name="ColumnTitleRegion2..C14.12">'12 月'!$B$2</definedName>
    <definedName name="ColumnTitleRegion2..C14.2">'2 月'!$B$2</definedName>
    <definedName name="ColumnTitleRegion2..C14.3">'3 月'!$B$2</definedName>
    <definedName name="ColumnTitleRegion2..C14.4">'4 月'!$B$2</definedName>
    <definedName name="ColumnTitleRegion2..C14.5">'5 月'!$B$2</definedName>
    <definedName name="ColumnTitleRegion2..C14.6">'6 月'!$B$2</definedName>
    <definedName name="ColumnTitleRegion2..C14.7">'7 月'!$B$2</definedName>
    <definedName name="ColumnTitleRegion2..C14.8">'8 月'!$B$2</definedName>
    <definedName name="ColumnTitleRegion2..C14.9">'9 月'!$B$2</definedName>
    <definedName name="DaysAndWeeks">{0,1,2,3,4,5,6} + {0;1;2;3;4;5}*7</definedName>
    <definedName name="_xlnm.Print_Area" localSheetId="0">'1 月'!$A$1:$H$14</definedName>
    <definedName name="_xlnm.Print_Area" localSheetId="8">'9 月'!$A$1:$I$14</definedName>
    <definedName name="RowTitleRegion1..K3">'1 月'!$J$2</definedName>
    <definedName name="WeekStart">'1 月'!$K$3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" i="23" l="1"/>
  <c r="C2" i="23"/>
  <c r="D2" i="23"/>
  <c r="F2" i="23"/>
  <c r="G2" i="23"/>
  <c r="H2" i="23"/>
  <c r="B3" i="23" a="1"/>
  <c r="E3" i="23" s="1"/>
  <c r="B1" i="25"/>
  <c r="B1" i="24"/>
  <c r="B1" i="23"/>
  <c r="B1" i="22"/>
  <c r="B1" i="21"/>
  <c r="B1" i="20"/>
  <c r="B1" i="19"/>
  <c r="B1" i="18"/>
  <c r="B1" i="17"/>
  <c r="B1" i="16"/>
  <c r="B1" i="15"/>
  <c r="B2" i="15"/>
  <c r="B2" i="17"/>
  <c r="B2" i="18"/>
  <c r="B2" i="19"/>
  <c r="B2" i="20"/>
  <c r="B2" i="21"/>
  <c r="B2" i="22"/>
  <c r="B2" i="23"/>
  <c r="B2" i="24"/>
  <c r="B2" i="25"/>
  <c r="B2" i="14"/>
  <c r="B2" i="16"/>
  <c r="B13" i="16" a="1"/>
  <c r="C13" i="16" s="1"/>
  <c r="B11" i="16" a="1"/>
  <c r="H11" i="16" s="1"/>
  <c r="B9" i="16" a="1"/>
  <c r="H9" i="16" s="1"/>
  <c r="B7" i="16" a="1"/>
  <c r="H7" i="16" s="1"/>
  <c r="B5" i="16" a="1"/>
  <c r="H5" i="16" s="1"/>
  <c r="B3" i="16" a="1"/>
  <c r="H3" i="16" s="1"/>
  <c r="H2" i="16" s="1"/>
  <c r="B13" i="17" a="1"/>
  <c r="B11" i="17" a="1"/>
  <c r="H11" i="17" s="1"/>
  <c r="B9" i="17" a="1"/>
  <c r="H9" i="17" s="1"/>
  <c r="B7" i="17" a="1"/>
  <c r="H7" i="17" s="1"/>
  <c r="B5" i="17" a="1"/>
  <c r="H5" i="17" s="1"/>
  <c r="B3" i="17" a="1"/>
  <c r="H3" i="17" s="1"/>
  <c r="H2" i="17" s="1"/>
  <c r="B13" i="18" a="1"/>
  <c r="B11" i="18" a="1"/>
  <c r="H11" i="18" s="1"/>
  <c r="B9" i="18" a="1"/>
  <c r="H9" i="18" s="1"/>
  <c r="B7" i="18" a="1"/>
  <c r="B5" i="18" a="1"/>
  <c r="B3" i="18" a="1"/>
  <c r="B13" i="19" a="1"/>
  <c r="B11" i="19" a="1"/>
  <c r="H11" i="19" s="1"/>
  <c r="B9" i="19" a="1"/>
  <c r="H9" i="19" s="1"/>
  <c r="E7" i="19"/>
  <c r="B7" i="19" a="1"/>
  <c r="H7" i="19" s="1"/>
  <c r="B5" i="19" a="1"/>
  <c r="B3" i="19" a="1"/>
  <c r="E3" i="19" s="1"/>
  <c r="E2" i="19" s="1"/>
  <c r="B13" i="20" a="1"/>
  <c r="B11" i="20" a="1"/>
  <c r="E11" i="20" s="1"/>
  <c r="B9" i="20" a="1"/>
  <c r="B7" i="20" a="1"/>
  <c r="E7" i="20" s="1"/>
  <c r="B5" i="20" a="1"/>
  <c r="B3" i="20" a="1"/>
  <c r="F3" i="20" s="1"/>
  <c r="F2" i="20" s="1"/>
  <c r="B13" i="21" a="1"/>
  <c r="C13" i="21" s="1"/>
  <c r="E11" i="21"/>
  <c r="B11" i="21" a="1"/>
  <c r="H11" i="21" s="1"/>
  <c r="B9" i="21" a="1"/>
  <c r="D9" i="21" s="1"/>
  <c r="H7" i="21"/>
  <c r="E7" i="21"/>
  <c r="D7" i="21"/>
  <c r="B7" i="21" a="1"/>
  <c r="B7" i="21" s="1"/>
  <c r="E5" i="21"/>
  <c r="B5" i="21"/>
  <c r="B5" i="21" a="1"/>
  <c r="D5" i="21" s="1"/>
  <c r="B3" i="21" a="1"/>
  <c r="E3" i="21" s="1"/>
  <c r="E2" i="21" s="1"/>
  <c r="B13" i="22" a="1"/>
  <c r="C13" i="22" s="1"/>
  <c r="B11" i="22" a="1"/>
  <c r="F11" i="22" s="1"/>
  <c r="F9" i="22"/>
  <c r="B9" i="22" a="1"/>
  <c r="D9" i="22" s="1"/>
  <c r="B7" i="22" a="1"/>
  <c r="D7" i="22" s="1"/>
  <c r="B5" i="22" a="1"/>
  <c r="F5" i="22" s="1"/>
  <c r="E3" i="22"/>
  <c r="E2" i="22" s="1"/>
  <c r="B3" i="22" a="1"/>
  <c r="F3" i="22" s="1"/>
  <c r="F2" i="22" s="1"/>
  <c r="B13" i="23" a="1"/>
  <c r="F13" i="23" s="1"/>
  <c r="B11" i="23" a="1"/>
  <c r="D11" i="23" s="1"/>
  <c r="B9" i="23" a="1"/>
  <c r="F9" i="23" s="1"/>
  <c r="B7" i="23" a="1"/>
  <c r="D7" i="23" s="1"/>
  <c r="B5" i="23" a="1"/>
  <c r="D5" i="23" s="1"/>
  <c r="B13" i="24" a="1"/>
  <c r="B13" i="24" s="1"/>
  <c r="B11" i="24" a="1"/>
  <c r="E11" i="24" s="1"/>
  <c r="B9" i="24" a="1"/>
  <c r="E9" i="24" s="1"/>
  <c r="B7" i="24" a="1"/>
  <c r="E7" i="24" s="1"/>
  <c r="B5" i="24" a="1"/>
  <c r="E5" i="24" s="1"/>
  <c r="B3" i="24" a="1"/>
  <c r="E3" i="24" s="1"/>
  <c r="E2" i="24" s="1"/>
  <c r="B13" i="25" a="1"/>
  <c r="B13" i="25" s="1"/>
  <c r="B11" i="25" a="1"/>
  <c r="D11" i="25" s="1"/>
  <c r="H9" i="25"/>
  <c r="E9" i="25"/>
  <c r="B9" i="25" a="1"/>
  <c r="D9" i="25" s="1"/>
  <c r="B7" i="25" a="1"/>
  <c r="H7" i="25" s="1"/>
  <c r="B5" i="25" a="1"/>
  <c r="D5" i="25" s="1"/>
  <c r="H3" i="25"/>
  <c r="H2" i="25" s="1"/>
  <c r="D3" i="25"/>
  <c r="D2" i="25" s="1"/>
  <c r="B3" i="25" a="1"/>
  <c r="E3" i="25" s="1"/>
  <c r="E2" i="25" s="1"/>
  <c r="B13" i="14" a="1"/>
  <c r="B13" i="14" s="1"/>
  <c r="B11" i="14" a="1"/>
  <c r="E11" i="14" s="1"/>
  <c r="B9" i="14" a="1"/>
  <c r="E9" i="14" s="1"/>
  <c r="B7" i="14" a="1"/>
  <c r="E7" i="14" s="1"/>
  <c r="B5" i="14" a="1"/>
  <c r="E5" i="14" s="1"/>
  <c r="D3" i="14"/>
  <c r="D2" i="14" s="1"/>
  <c r="B3" i="14" a="1"/>
  <c r="E3" i="14" s="1"/>
  <c r="E2" i="14" s="1"/>
  <c r="C13" i="15"/>
  <c r="B13" i="15" a="1"/>
  <c r="B13" i="15" s="1"/>
  <c r="B11" i="15" a="1"/>
  <c r="D11" i="15" s="1"/>
  <c r="B9" i="15" a="1"/>
  <c r="E9" i="15" s="1"/>
  <c r="B7" i="15" a="1"/>
  <c r="F7" i="15" s="1"/>
  <c r="B5" i="15" a="1"/>
  <c r="G5" i="15" s="1"/>
  <c r="B3" i="15" a="1"/>
  <c r="G3" i="15" s="1"/>
  <c r="G2" i="15" s="1"/>
  <c r="B1" i="14"/>
  <c r="H3" i="23" l="1"/>
  <c r="G3" i="23"/>
  <c r="B3" i="23"/>
  <c r="F3" i="23"/>
  <c r="C3" i="23"/>
  <c r="D3" i="23"/>
  <c r="E5" i="23"/>
  <c r="C7" i="23"/>
  <c r="E7" i="23"/>
  <c r="D9" i="15"/>
  <c r="D5" i="22"/>
  <c r="B3" i="21"/>
  <c r="B11" i="23"/>
  <c r="H9" i="15"/>
  <c r="E11" i="19"/>
  <c r="E11" i="25"/>
  <c r="E11" i="23"/>
  <c r="E7" i="22"/>
  <c r="H3" i="21"/>
  <c r="H2" i="21" s="1"/>
  <c r="E9" i="21"/>
  <c r="E11" i="17"/>
  <c r="C11" i="15"/>
  <c r="D11" i="14"/>
  <c r="C7" i="25"/>
  <c r="H11" i="25"/>
  <c r="C5" i="23"/>
  <c r="H11" i="23"/>
  <c r="F7" i="22"/>
  <c r="H9" i="21"/>
  <c r="C9" i="15"/>
  <c r="B13" i="21"/>
  <c r="C5" i="25"/>
  <c r="D9" i="24"/>
  <c r="E9" i="19"/>
  <c r="D7" i="14"/>
  <c r="E5" i="25"/>
  <c r="C11" i="25"/>
  <c r="D3" i="21"/>
  <c r="D2" i="21" s="1"/>
  <c r="D3" i="20"/>
  <c r="D2" i="20" s="1"/>
  <c r="H5" i="25"/>
  <c r="B9" i="21"/>
  <c r="E11" i="15"/>
  <c r="D7" i="25"/>
  <c r="H11" i="15"/>
  <c r="E7" i="25"/>
  <c r="C13" i="25"/>
  <c r="H5" i="23"/>
  <c r="E13" i="23"/>
  <c r="B9" i="22"/>
  <c r="B11" i="21"/>
  <c r="C3" i="25"/>
  <c r="C2" i="25" s="1"/>
  <c r="H5" i="21"/>
  <c r="D11" i="21"/>
  <c r="C9" i="25"/>
  <c r="D5" i="24"/>
  <c r="D3" i="15"/>
  <c r="D2" i="15" s="1"/>
  <c r="H3" i="15"/>
  <c r="H2" i="15" s="1"/>
  <c r="D5" i="15"/>
  <c r="H5" i="15"/>
  <c r="D7" i="15"/>
  <c r="F9" i="15"/>
  <c r="B9" i="15"/>
  <c r="G9" i="15"/>
  <c r="C3" i="14"/>
  <c r="C2" i="14" s="1"/>
  <c r="H3" i="14"/>
  <c r="H2" i="14" s="1"/>
  <c r="C7" i="14"/>
  <c r="H7" i="14"/>
  <c r="C11" i="14"/>
  <c r="H11" i="14"/>
  <c r="F3" i="25"/>
  <c r="F2" i="25" s="1"/>
  <c r="B3" i="25"/>
  <c r="G3" i="25"/>
  <c r="G2" i="25" s="1"/>
  <c r="F7" i="25"/>
  <c r="B7" i="25"/>
  <c r="G7" i="25"/>
  <c r="F11" i="25"/>
  <c r="B11" i="25"/>
  <c r="G11" i="25"/>
  <c r="C5" i="24"/>
  <c r="H5" i="24"/>
  <c r="C9" i="24"/>
  <c r="H9" i="24"/>
  <c r="C13" i="24"/>
  <c r="G7" i="23"/>
  <c r="F7" i="23"/>
  <c r="B7" i="23"/>
  <c r="H7" i="23"/>
  <c r="B13" i="23"/>
  <c r="D3" i="22"/>
  <c r="D2" i="22" s="1"/>
  <c r="B5" i="22"/>
  <c r="G7" i="22"/>
  <c r="C7" i="22"/>
  <c r="H7" i="22"/>
  <c r="B7" i="22"/>
  <c r="G9" i="22"/>
  <c r="C9" i="22"/>
  <c r="E9" i="22"/>
  <c r="H9" i="22"/>
  <c r="G5" i="18"/>
  <c r="C5" i="18"/>
  <c r="F5" i="18"/>
  <c r="B5" i="18"/>
  <c r="H5" i="18"/>
  <c r="E5" i="18"/>
  <c r="D5" i="18"/>
  <c r="E7" i="15"/>
  <c r="F9" i="14"/>
  <c r="B9" i="14"/>
  <c r="G9" i="14"/>
  <c r="F3" i="24"/>
  <c r="F2" i="24" s="1"/>
  <c r="B3" i="24"/>
  <c r="G3" i="24"/>
  <c r="G2" i="24" s="1"/>
  <c r="F7" i="24"/>
  <c r="B7" i="24"/>
  <c r="G7" i="24"/>
  <c r="F11" i="24"/>
  <c r="B11" i="24"/>
  <c r="G11" i="24"/>
  <c r="G9" i="23"/>
  <c r="C9" i="23"/>
  <c r="D9" i="23"/>
  <c r="H9" i="23"/>
  <c r="G11" i="22"/>
  <c r="C11" i="22"/>
  <c r="H11" i="22"/>
  <c r="B11" i="22"/>
  <c r="G5" i="20"/>
  <c r="C5" i="20"/>
  <c r="F5" i="20"/>
  <c r="B5" i="20"/>
  <c r="H5" i="20"/>
  <c r="D5" i="20"/>
  <c r="G9" i="20"/>
  <c r="C9" i="20"/>
  <c r="F9" i="20"/>
  <c r="B9" i="20"/>
  <c r="H9" i="20"/>
  <c r="D9" i="20"/>
  <c r="C13" i="20"/>
  <c r="B13" i="20"/>
  <c r="G5" i="19"/>
  <c r="C5" i="19"/>
  <c r="F5" i="19"/>
  <c r="B5" i="19"/>
  <c r="D5" i="19"/>
  <c r="H5" i="19"/>
  <c r="G7" i="18"/>
  <c r="C7" i="18"/>
  <c r="F7" i="18"/>
  <c r="B7" i="18"/>
  <c r="H7" i="18"/>
  <c r="E7" i="18"/>
  <c r="D7" i="18"/>
  <c r="E5" i="15"/>
  <c r="F5" i="14"/>
  <c r="B5" i="14"/>
  <c r="G5" i="14"/>
  <c r="B3" i="15"/>
  <c r="F3" i="15"/>
  <c r="F2" i="15" s="1"/>
  <c r="B5" i="15"/>
  <c r="F5" i="15"/>
  <c r="B7" i="15"/>
  <c r="G7" i="15"/>
  <c r="F11" i="15"/>
  <c r="B11" i="15"/>
  <c r="G11" i="15"/>
  <c r="C5" i="14"/>
  <c r="H5" i="14"/>
  <c r="C9" i="14"/>
  <c r="H9" i="14"/>
  <c r="C13" i="14"/>
  <c r="F5" i="25"/>
  <c r="B5" i="25"/>
  <c r="G5" i="25"/>
  <c r="F9" i="25"/>
  <c r="B9" i="25"/>
  <c r="G9" i="25"/>
  <c r="C3" i="24"/>
  <c r="C2" i="24" s="1"/>
  <c r="H3" i="24"/>
  <c r="H2" i="24" s="1"/>
  <c r="C7" i="24"/>
  <c r="H7" i="24"/>
  <c r="C11" i="24"/>
  <c r="H11" i="24"/>
  <c r="F5" i="23"/>
  <c r="B5" i="23"/>
  <c r="G5" i="23"/>
  <c r="B9" i="23"/>
  <c r="D11" i="22"/>
  <c r="B13" i="22"/>
  <c r="G3" i="20"/>
  <c r="G2" i="20" s="1"/>
  <c r="C3" i="20"/>
  <c r="C2" i="20" s="1"/>
  <c r="H3" i="20"/>
  <c r="H2" i="20" s="1"/>
  <c r="B3" i="20"/>
  <c r="E3" i="20"/>
  <c r="E2" i="20" s="1"/>
  <c r="E5" i="20"/>
  <c r="E9" i="20"/>
  <c r="E5" i="19"/>
  <c r="E3" i="15"/>
  <c r="E2" i="15" s="1"/>
  <c r="C3" i="15"/>
  <c r="C2" i="15" s="1"/>
  <c r="C5" i="15"/>
  <c r="C7" i="15"/>
  <c r="H7" i="15"/>
  <c r="F3" i="14"/>
  <c r="F2" i="14" s="1"/>
  <c r="B3" i="14"/>
  <c r="G3" i="14"/>
  <c r="G2" i="14" s="1"/>
  <c r="D5" i="14"/>
  <c r="F7" i="14"/>
  <c r="B7" i="14"/>
  <c r="G7" i="14"/>
  <c r="D9" i="14"/>
  <c r="F11" i="14"/>
  <c r="B11" i="14"/>
  <c r="G11" i="14"/>
  <c r="D3" i="24"/>
  <c r="D2" i="24" s="1"/>
  <c r="F5" i="24"/>
  <c r="B5" i="24"/>
  <c r="G5" i="24"/>
  <c r="D7" i="24"/>
  <c r="F9" i="24"/>
  <c r="B9" i="24"/>
  <c r="G9" i="24"/>
  <c r="D11" i="24"/>
  <c r="E9" i="23"/>
  <c r="G13" i="23"/>
  <c r="C13" i="23"/>
  <c r="D13" i="23"/>
  <c r="H13" i="23"/>
  <c r="G3" i="22"/>
  <c r="G2" i="22" s="1"/>
  <c r="C3" i="22"/>
  <c r="C2" i="22" s="1"/>
  <c r="H3" i="22"/>
  <c r="H2" i="22" s="1"/>
  <c r="B3" i="22"/>
  <c r="G5" i="22"/>
  <c r="C5" i="22"/>
  <c r="E5" i="22"/>
  <c r="H5" i="22"/>
  <c r="E11" i="22"/>
  <c r="G7" i="20"/>
  <c r="C7" i="20"/>
  <c r="F7" i="20"/>
  <c r="B7" i="20"/>
  <c r="H7" i="20"/>
  <c r="D7" i="20"/>
  <c r="G11" i="20"/>
  <c r="C11" i="20"/>
  <c r="F11" i="20"/>
  <c r="B11" i="20"/>
  <c r="H11" i="20"/>
  <c r="D11" i="20"/>
  <c r="G3" i="19"/>
  <c r="G2" i="19" s="1"/>
  <c r="C3" i="19"/>
  <c r="C2" i="19" s="1"/>
  <c r="F3" i="19"/>
  <c r="F2" i="19" s="1"/>
  <c r="B3" i="19"/>
  <c r="D3" i="19"/>
  <c r="D2" i="19" s="1"/>
  <c r="H3" i="19"/>
  <c r="H2" i="19" s="1"/>
  <c r="G3" i="18"/>
  <c r="G2" i="18" s="1"/>
  <c r="C3" i="18"/>
  <c r="C2" i="18" s="1"/>
  <c r="F3" i="18"/>
  <c r="F2" i="18" s="1"/>
  <c r="B3" i="18"/>
  <c r="H3" i="18"/>
  <c r="H2" i="18" s="1"/>
  <c r="E3" i="18"/>
  <c r="E2" i="18" s="1"/>
  <c r="D3" i="18"/>
  <c r="D2" i="18" s="1"/>
  <c r="G11" i="23"/>
  <c r="C11" i="23"/>
  <c r="F11" i="23"/>
  <c r="G3" i="21"/>
  <c r="G2" i="21" s="1"/>
  <c r="C3" i="21"/>
  <c r="C2" i="21" s="1"/>
  <c r="F3" i="21"/>
  <c r="F2" i="21" s="1"/>
  <c r="G7" i="21"/>
  <c r="C7" i="21"/>
  <c r="F7" i="21"/>
  <c r="G11" i="21"/>
  <c r="C11" i="21"/>
  <c r="F11" i="21"/>
  <c r="D9" i="18"/>
  <c r="D11" i="18"/>
  <c r="D3" i="16"/>
  <c r="D2" i="16" s="1"/>
  <c r="D5" i="16"/>
  <c r="D7" i="16"/>
  <c r="D9" i="16"/>
  <c r="D11" i="16"/>
  <c r="G7" i="19"/>
  <c r="C7" i="19"/>
  <c r="F7" i="19"/>
  <c r="B7" i="19"/>
  <c r="G9" i="19"/>
  <c r="C9" i="19"/>
  <c r="F9" i="19"/>
  <c r="B9" i="19"/>
  <c r="G11" i="19"/>
  <c r="C11" i="19"/>
  <c r="F11" i="19"/>
  <c r="B11" i="19"/>
  <c r="C13" i="19"/>
  <c r="B13" i="19"/>
  <c r="E9" i="18"/>
  <c r="E11" i="18"/>
  <c r="G3" i="17"/>
  <c r="G2" i="17" s="1"/>
  <c r="C3" i="17"/>
  <c r="C2" i="17" s="1"/>
  <c r="F3" i="17"/>
  <c r="F2" i="17" s="1"/>
  <c r="B3" i="17"/>
  <c r="G5" i="17"/>
  <c r="C5" i="17"/>
  <c r="F5" i="17"/>
  <c r="B5" i="17"/>
  <c r="G7" i="17"/>
  <c r="C7" i="17"/>
  <c r="F7" i="17"/>
  <c r="B7" i="17"/>
  <c r="G9" i="17"/>
  <c r="C9" i="17"/>
  <c r="F9" i="17"/>
  <c r="B9" i="17"/>
  <c r="G11" i="17"/>
  <c r="C11" i="17"/>
  <c r="F11" i="17"/>
  <c r="B11" i="17"/>
  <c r="C13" i="17"/>
  <c r="B13" i="17"/>
  <c r="E3" i="16"/>
  <c r="E2" i="16" s="1"/>
  <c r="E5" i="16"/>
  <c r="E7" i="16"/>
  <c r="E9" i="16"/>
  <c r="E11" i="16"/>
  <c r="G5" i="21"/>
  <c r="C5" i="21"/>
  <c r="F5" i="21"/>
  <c r="G9" i="21"/>
  <c r="C9" i="21"/>
  <c r="F9" i="21"/>
  <c r="D7" i="19"/>
  <c r="D9" i="19"/>
  <c r="D11" i="19"/>
  <c r="D3" i="17"/>
  <c r="D2" i="17" s="1"/>
  <c r="D5" i="17"/>
  <c r="D7" i="17"/>
  <c r="D9" i="17"/>
  <c r="D11" i="17"/>
  <c r="G9" i="18"/>
  <c r="C9" i="18"/>
  <c r="F9" i="18"/>
  <c r="B9" i="18"/>
  <c r="G11" i="18"/>
  <c r="C11" i="18"/>
  <c r="F11" i="18"/>
  <c r="B11" i="18"/>
  <c r="C13" i="18"/>
  <c r="B13" i="18"/>
  <c r="E3" i="17"/>
  <c r="E2" i="17" s="1"/>
  <c r="E5" i="17"/>
  <c r="E7" i="17"/>
  <c r="E9" i="17"/>
  <c r="G3" i="16"/>
  <c r="G2" i="16" s="1"/>
  <c r="C3" i="16"/>
  <c r="C2" i="16" s="1"/>
  <c r="F3" i="16"/>
  <c r="F2" i="16" s="1"/>
  <c r="B3" i="16"/>
  <c r="G5" i="16"/>
  <c r="C5" i="16"/>
  <c r="F5" i="16"/>
  <c r="B5" i="16"/>
  <c r="G7" i="16"/>
  <c r="C7" i="16"/>
  <c r="F7" i="16"/>
  <c r="B7" i="16"/>
  <c r="G9" i="16"/>
  <c r="C9" i="16"/>
  <c r="F9" i="16"/>
  <c r="B9" i="16"/>
  <c r="G11" i="16"/>
  <c r="C11" i="16"/>
  <c r="F11" i="16"/>
  <c r="B11" i="16"/>
  <c r="B13" i="16"/>
</calcChain>
</file>

<file path=xl/sharedStrings.xml><?xml version="1.0" encoding="utf-8"?>
<sst xmlns="http://schemas.openxmlformats.org/spreadsheetml/2006/main" count="92" uniqueCount="69">
  <si>
    <t>メモ</t>
  </si>
  <si>
    <t>カレンダーの設定</t>
  </si>
  <si>
    <t>週の始まり</t>
  </si>
  <si>
    <t>日曜日</t>
  </si>
  <si>
    <t>年</t>
    <phoneticPr fontId="1" type="noConversion"/>
  </si>
  <si>
    <t>【セ】語り部の会
【健】筋力アップ</t>
    <rPh sb="3" eb="4">
      <t>カタ</t>
    </rPh>
    <rPh sb="5" eb="6">
      <t>ベ</t>
    </rPh>
    <rPh sb="7" eb="8">
      <t>カイ</t>
    </rPh>
    <rPh sb="10" eb="11">
      <t>ケン</t>
    </rPh>
    <rPh sb="12" eb="14">
      <t>キンリョク</t>
    </rPh>
    <phoneticPr fontId="31"/>
  </si>
  <si>
    <t xml:space="preserve">【セ】スマホ教室
</t>
    <rPh sb="6" eb="8">
      <t>キョウシツ</t>
    </rPh>
    <phoneticPr fontId="31"/>
  </si>
  <si>
    <t xml:space="preserve">【セ】スマホ教室
【健】筋力アップ
</t>
    <rPh sb="6" eb="8">
      <t>キョウシツ</t>
    </rPh>
    <rPh sb="9" eb="12">
      <t>(ケン)</t>
    </rPh>
    <rPh sb="12" eb="14">
      <t>キンリョク</t>
    </rPh>
    <phoneticPr fontId="31"/>
  </si>
  <si>
    <t>【セ】スマホ教室</t>
    <rPh sb="6" eb="8">
      <t>キョウシツ</t>
    </rPh>
    <phoneticPr fontId="31"/>
  </si>
  <si>
    <t>【防】駐輪場鍵かけ点検</t>
    <rPh sb="1" eb="2">
      <t>ボウ</t>
    </rPh>
    <rPh sb="3" eb="7">
      <t>チュウリンジョウカギ</t>
    </rPh>
    <rPh sb="9" eb="11">
      <t>テンケン</t>
    </rPh>
    <phoneticPr fontId="31"/>
  </si>
  <si>
    <t>【小】【中】２学期始業式</t>
    <rPh sb="1" eb="2">
      <t>ショウ</t>
    </rPh>
    <rPh sb="4" eb="5">
      <t>チュウ</t>
    </rPh>
    <rPh sb="7" eb="12">
      <t>ガッキシギョウシキ</t>
    </rPh>
    <phoneticPr fontId="31"/>
  </si>
  <si>
    <t>【交】【母】反射材配布（大仏前朝市）</t>
    <rPh sb="1" eb="2">
      <t>コウ</t>
    </rPh>
    <rPh sb="4" eb="6">
      <t>ハハ)</t>
    </rPh>
    <rPh sb="6" eb="11">
      <t>ハンシャザイハイフ</t>
    </rPh>
    <rPh sb="12" eb="15">
      <t>ダイブツマエ</t>
    </rPh>
    <rPh sb="15" eb="17">
      <t>アサイチ</t>
    </rPh>
    <phoneticPr fontId="31"/>
  </si>
  <si>
    <t>【セ】産後リラックスヨガ</t>
    <rPh sb="3" eb="5">
      <t>サンゴ</t>
    </rPh>
    <phoneticPr fontId="31"/>
  </si>
  <si>
    <t>【セ】産後リラックスヨガ</t>
    <phoneticPr fontId="31"/>
  </si>
  <si>
    <t>【老】ｅスポーツ</t>
  </si>
  <si>
    <t>【老】ｅスポーツ</t>
    <rPh sb="1" eb="2">
      <t>ロウ</t>
    </rPh>
    <phoneticPr fontId="31"/>
  </si>
  <si>
    <t>【体】住民運動会</t>
    <rPh sb="3" eb="8">
      <t>ジュウミンウンドウカイ</t>
    </rPh>
    <phoneticPr fontId="31"/>
  </si>
  <si>
    <t>【地】専門部会議</t>
    <rPh sb="7" eb="8">
      <t>ギ</t>
    </rPh>
    <phoneticPr fontId="31"/>
  </si>
  <si>
    <t>【地】ブロック部会議</t>
    <rPh sb="7" eb="8">
      <t>ブ</t>
    </rPh>
    <phoneticPr fontId="31"/>
  </si>
  <si>
    <t>【社】福祉活動員研修会</t>
    <rPh sb="0" eb="3">
      <t>(シャ)</t>
    </rPh>
    <rPh sb="3" eb="11">
      <t>フクシカツドウインケンシュウカイ</t>
    </rPh>
    <phoneticPr fontId="31"/>
  </si>
  <si>
    <t>【民】県民児協大会</t>
    <rPh sb="0" eb="3">
      <t>(ミン)</t>
    </rPh>
    <rPh sb="3" eb="4">
      <t>ケン</t>
    </rPh>
    <rPh sb="4" eb="9">
      <t>ミンジキョウタイカイ</t>
    </rPh>
    <phoneticPr fontId="31"/>
  </si>
  <si>
    <t>【防】駐輪場鍵かけ点検
【民】県主任児童委員研修</t>
    <rPh sb="1" eb="2">
      <t>ボウ</t>
    </rPh>
    <rPh sb="3" eb="7">
      <t>チュウリンジョウカギ</t>
    </rPh>
    <rPh sb="9" eb="11">
      <t>テンケン</t>
    </rPh>
    <rPh sb="12" eb="15">
      <t>(ミン)</t>
    </rPh>
    <rPh sb="15" eb="16">
      <t>ケン</t>
    </rPh>
    <rPh sb="16" eb="18">
      <t>シュニン</t>
    </rPh>
    <rPh sb="18" eb="20">
      <t>ジドウ</t>
    </rPh>
    <rPh sb="20" eb="22">
      <t>イイン</t>
    </rPh>
    <rPh sb="22" eb="24">
      <t>ケンシュウ</t>
    </rPh>
    <phoneticPr fontId="31"/>
  </si>
  <si>
    <t>【民】定例会</t>
    <rPh sb="0" eb="3">
      <t>(ミン)</t>
    </rPh>
    <rPh sb="3" eb="6">
      <t>テイレイカイ</t>
    </rPh>
    <phoneticPr fontId="31"/>
  </si>
  <si>
    <t>【防】グランドゴルフ大会
【社】理事会</t>
    <rPh sb="1" eb="2">
      <t>ボウ</t>
    </rPh>
    <rPh sb="10" eb="12">
      <t>タイカイ</t>
    </rPh>
    <rPh sb="13" eb="16">
      <t>(シャ)</t>
    </rPh>
    <rPh sb="16" eb="19">
      <t>リジカイ</t>
    </rPh>
    <phoneticPr fontId="31"/>
  </si>
  <si>
    <t>【セ】無人期間～１７日</t>
    <rPh sb="3" eb="7">
      <t>ムジンキカン</t>
    </rPh>
    <rPh sb="10" eb="11">
      <t>ニチ</t>
    </rPh>
    <phoneticPr fontId="31"/>
  </si>
  <si>
    <t>山の日</t>
    <rPh sb="0" eb="1">
      <t>ヤマ</t>
    </rPh>
    <rPh sb="2" eb="3">
      <t>ヒ</t>
    </rPh>
    <phoneticPr fontId="31"/>
  </si>
  <si>
    <t>【老】古城公園清掃奉仕
【消】高岡七夕祭り広報活動</t>
    <rPh sb="1" eb="2">
      <t>ロウ</t>
    </rPh>
    <rPh sb="13" eb="14">
      <t>ショウ</t>
    </rPh>
    <rPh sb="15" eb="17">
      <t>タカオカ</t>
    </rPh>
    <rPh sb="17" eb="19">
      <t>タナバタ</t>
    </rPh>
    <rPh sb="19" eb="20">
      <t>マツ</t>
    </rPh>
    <rPh sb="21" eb="23">
      <t>コウホウ</t>
    </rPh>
    <rPh sb="23" eb="25">
      <t>カツドウ</t>
    </rPh>
    <phoneticPr fontId="31"/>
  </si>
  <si>
    <t>【防】七夕祭り特別街頭補導
【児】高岡七夕祭り行燈点灯式</t>
    <rPh sb="1" eb="2">
      <t>ボウ</t>
    </rPh>
    <rPh sb="3" eb="6">
      <t>タナバタマツ</t>
    </rPh>
    <rPh sb="7" eb="13">
      <t>トクベツガイトウホドウ</t>
    </rPh>
    <rPh sb="15" eb="17">
      <t>ジ)</t>
    </rPh>
    <rPh sb="17" eb="22">
      <t>タカオカタナバタマツ</t>
    </rPh>
    <rPh sb="23" eb="25">
      <t>アンドン</t>
    </rPh>
    <rPh sb="25" eb="28">
      <t>テントウシキ</t>
    </rPh>
    <phoneticPr fontId="31"/>
  </si>
  <si>
    <t>【児】写生大会　7月末～8月末</t>
    <rPh sb="1" eb="2">
      <t>ジ</t>
    </rPh>
    <rPh sb="3" eb="7">
      <t>シャセイタイカイ</t>
    </rPh>
    <rPh sb="9" eb="11">
      <t>ガツマツ</t>
    </rPh>
    <rPh sb="13" eb="15">
      <t>ガツマツ</t>
    </rPh>
    <phoneticPr fontId="31"/>
  </si>
  <si>
    <t>【児】写生展</t>
    <rPh sb="1" eb="2">
      <t>ジ</t>
    </rPh>
    <rPh sb="3" eb="5">
      <t>シャセイ</t>
    </rPh>
    <rPh sb="5" eb="6">
      <t>テン</t>
    </rPh>
    <phoneticPr fontId="31"/>
  </si>
  <si>
    <t>【社】かんがる・まま
【児】常任理事会</t>
    <rPh sb="1" eb="2">
      <t>シャ</t>
    </rPh>
    <rPh sb="12" eb="14">
      <t>ジ)</t>
    </rPh>
    <rPh sb="14" eb="19">
      <t>ジョウニンリジカイ</t>
    </rPh>
    <phoneticPr fontId="31"/>
  </si>
  <si>
    <t>【消】定例夜警</t>
  </si>
  <si>
    <t>【消】定例夜警</t>
    <rPh sb="1" eb="3">
      <t>ショウ)</t>
    </rPh>
    <rPh sb="3" eb="7">
      <t>テイレイヤケイ</t>
    </rPh>
    <phoneticPr fontId="31"/>
  </si>
  <si>
    <t>【交】秋の交通安全運動～３０日
【消】定例夜警</t>
    <rPh sb="1" eb="2">
      <t>コウ</t>
    </rPh>
    <rPh sb="3" eb="4">
      <t>アキ</t>
    </rPh>
    <rPh sb="5" eb="9">
      <t>コウツウアンゼン</t>
    </rPh>
    <rPh sb="9" eb="11">
      <t>ウンドウ</t>
    </rPh>
    <rPh sb="14" eb="15">
      <t>ニチ</t>
    </rPh>
    <phoneticPr fontId="31"/>
  </si>
  <si>
    <t>【消】リーダー研修会</t>
    <rPh sb="7" eb="10">
      <t>ケンシュウカイ</t>
    </rPh>
    <phoneticPr fontId="31"/>
  </si>
  <si>
    <r>
      <rPr>
        <b/>
        <sz val="11"/>
        <color rgb="FFFF0000"/>
        <rFont val="Meiryo UI"/>
        <family val="3"/>
        <charset val="128"/>
      </rPr>
      <t>敬老の日</t>
    </r>
    <r>
      <rPr>
        <sz val="11"/>
        <color theme="1" tint="0.24994659260841701"/>
        <rFont val="Meiryo UI"/>
        <family val="3"/>
        <charset val="128"/>
      </rPr>
      <t xml:space="preserve">
【社】米寿のお祝い贈呈</t>
    </r>
    <rPh sb="0" eb="2">
      <t>ケイロウ</t>
    </rPh>
    <rPh sb="3" eb="4">
      <t>ヒ</t>
    </rPh>
    <rPh sb="6" eb="7">
      <t>シャ</t>
    </rPh>
    <rPh sb="8" eb="10">
      <t>ベイジュ</t>
    </rPh>
    <rPh sb="12" eb="13">
      <t>イワ</t>
    </rPh>
    <rPh sb="14" eb="16">
      <t>ゾウテイ</t>
    </rPh>
    <phoneticPr fontId="31"/>
  </si>
  <si>
    <t>定塚地域交流センターの利用時間はAM9:00～PM9:30です。
休館日は12月29日～1月3日の6日間（完全閉館）ですが、①土・日曜日 ②国民の祝日 ③8月14日～16日　④平日の16時30分以降は職員がおりません。その期間に利用する場合は、所定の手続きでご自身で開錠していただくことになります。</t>
    <rPh sb="0" eb="6">
      <t>ジョウヅカチイキコウリュウ</t>
    </rPh>
    <rPh sb="11" eb="15">
      <t>リヨウジカン</t>
    </rPh>
    <rPh sb="33" eb="36">
      <t>キュウカンビ</t>
    </rPh>
    <rPh sb="39" eb="40">
      <t>ガツ</t>
    </rPh>
    <rPh sb="42" eb="43">
      <t>ニチ</t>
    </rPh>
    <rPh sb="45" eb="46">
      <t>ガツ</t>
    </rPh>
    <rPh sb="47" eb="48">
      <t>カ</t>
    </rPh>
    <rPh sb="50" eb="52">
      <t>カカン</t>
    </rPh>
    <rPh sb="53" eb="57">
      <t>カンゼンヘイカン</t>
    </rPh>
    <rPh sb="63" eb="64">
      <t>ツチ</t>
    </rPh>
    <rPh sb="65" eb="66">
      <t>ヒ</t>
    </rPh>
    <rPh sb="66" eb="68">
      <t>ヨウビ</t>
    </rPh>
    <rPh sb="70" eb="72">
      <t>コクミン</t>
    </rPh>
    <rPh sb="73" eb="75">
      <t>シュクジツ</t>
    </rPh>
    <rPh sb="78" eb="79">
      <t>ガツ</t>
    </rPh>
    <rPh sb="81" eb="82">
      <t>ニチ</t>
    </rPh>
    <rPh sb="85" eb="86">
      <t>ニチ</t>
    </rPh>
    <rPh sb="88" eb="90">
      <t>ヘイジツ</t>
    </rPh>
    <rPh sb="93" eb="94">
      <t>ジ</t>
    </rPh>
    <rPh sb="96" eb="99">
      <t>フンイコウ</t>
    </rPh>
    <rPh sb="100" eb="102">
      <t>ショクイン</t>
    </rPh>
    <rPh sb="111" eb="113">
      <t>キカン</t>
    </rPh>
    <rPh sb="130" eb="132">
      <t>ジシン</t>
    </rPh>
    <rPh sb="133" eb="135">
      <t>カイジョウ</t>
    </rPh>
    <phoneticPr fontId="31"/>
  </si>
  <si>
    <t>【老】ｅスポーツ
【児】市理事会</t>
    <rPh sb="10" eb="12">
      <t>ジ)</t>
    </rPh>
    <rPh sb="12" eb="13">
      <t>シ</t>
    </rPh>
    <rPh sb="13" eb="15">
      <t>リジ</t>
    </rPh>
    <rPh sb="15" eb="16">
      <t>カイ</t>
    </rPh>
    <phoneticPr fontId="31"/>
  </si>
  <si>
    <t>【セ】ばっちゃま劇団公演
【健】筋力アップ
【交】広報車出発式</t>
    <rPh sb="8" eb="10">
      <t>ゲキダン</t>
    </rPh>
    <rPh sb="10" eb="12">
      <t>コウエン</t>
    </rPh>
    <rPh sb="14" eb="18">
      <t>ケン)キンリョク</t>
    </rPh>
    <rPh sb="23" eb="25">
      <t>コウ)</t>
    </rPh>
    <rPh sb="25" eb="31">
      <t>コウホウシャシュッパツシキ</t>
    </rPh>
    <phoneticPr fontId="31"/>
  </si>
  <si>
    <t>【地】地域づくり協議会　　　　　　【セ】定塚地域交流センター　　　　【社】社会福祉協議会　　　　　【民】民生児童委員会　　　　　　　　　　【健】健康づくり推進懇話会　　　【老】老人クラブ連合会　　　　　　【防】防犯組合連合会　　　　　【消】消防団定塚分団　　　　
【交】交通安全定塚支部　　　　【母】交通安全母の会　　　　　　【体】体育振興会　　　　【小】高陵小学校　　　【中】高陵中学校　　　【児】児童クラブ連合会</t>
    <phoneticPr fontId="31"/>
  </si>
  <si>
    <t>【社】ほほえみの会</t>
    <rPh sb="1" eb="2">
      <t>シャ</t>
    </rPh>
    <rPh sb="8" eb="9">
      <t>カイ</t>
    </rPh>
    <phoneticPr fontId="31"/>
  </si>
  <si>
    <t>【社】かんがる・まま</t>
    <rPh sb="0" eb="3">
      <t>(シャ)</t>
    </rPh>
    <phoneticPr fontId="31"/>
  </si>
  <si>
    <t>【中】合唱コンクール・学校祭</t>
    <rPh sb="1" eb="2">
      <t>チュウ</t>
    </rPh>
    <rPh sb="3" eb="5">
      <t>ガッショウ</t>
    </rPh>
    <rPh sb="11" eb="14">
      <t>ガッコウサイ</t>
    </rPh>
    <phoneticPr fontId="31"/>
  </si>
  <si>
    <t>【小】学習参観</t>
    <rPh sb="1" eb="2">
      <t>ショウ</t>
    </rPh>
    <rPh sb="3" eb="7">
      <t>ガクシュウサンカン</t>
    </rPh>
    <phoneticPr fontId="31"/>
  </si>
  <si>
    <t>【健】赤ちゃんにこにこ</t>
    <rPh sb="0" eb="3">
      <t>(ケン)</t>
    </rPh>
    <rPh sb="3" eb="4">
      <t>アカ</t>
    </rPh>
    <phoneticPr fontId="31"/>
  </si>
  <si>
    <t>【健】筋力アップ</t>
    <rPh sb="0" eb="5">
      <t>(ケン)キンリョク</t>
    </rPh>
    <phoneticPr fontId="31"/>
  </si>
  <si>
    <t>【地】専門部会議</t>
    <rPh sb="0" eb="3">
      <t>(チ)</t>
    </rPh>
    <rPh sb="3" eb="7">
      <t>センモンブカイ</t>
    </rPh>
    <rPh sb="7" eb="8">
      <t>ギ</t>
    </rPh>
    <phoneticPr fontId="31"/>
  </si>
  <si>
    <t>【老】eスポーツ</t>
    <rPh sb="1" eb="2">
      <t>ロウ</t>
    </rPh>
    <phoneticPr fontId="31"/>
  </si>
  <si>
    <t>【地】ブロック部会議</t>
    <phoneticPr fontId="31"/>
  </si>
  <si>
    <t>【健】健康講座</t>
    <rPh sb="0" eb="3">
      <t>(ケン)</t>
    </rPh>
    <rPh sb="3" eb="7">
      <t>ケンコウコウザ</t>
    </rPh>
    <phoneticPr fontId="31"/>
  </si>
  <si>
    <t xml:space="preserve">【社】地域福祉講座
【体】定塚ゴルフコンペ
</t>
    <rPh sb="0" eb="3">
      <t>(シャ)</t>
    </rPh>
    <rPh sb="3" eb="9">
      <t>チイキフクシコウザ</t>
    </rPh>
    <rPh sb="11" eb="12">
      <t>タイ</t>
    </rPh>
    <rPh sb="13" eb="15">
      <t>ジョウヅカ</t>
    </rPh>
    <phoneticPr fontId="31"/>
  </si>
  <si>
    <t>【防】万葉朗唱の会
【小】学習発表会</t>
    <rPh sb="1" eb="2">
      <t>ボウ</t>
    </rPh>
    <rPh sb="3" eb="7">
      <t>マンヨウロウショウ</t>
    </rPh>
    <rPh sb="8" eb="9">
      <t>カイ</t>
    </rPh>
    <rPh sb="10" eb="13">
      <t>(ショウ)</t>
    </rPh>
    <rPh sb="13" eb="18">
      <t>ガクシュウハッピョウカイ</t>
    </rPh>
    <phoneticPr fontId="31"/>
  </si>
  <si>
    <t>【体】【防】カローリング大会</t>
    <rPh sb="3" eb="5">
      <t>(ボウ</t>
    </rPh>
    <rPh sb="12" eb="14">
      <t>タイカイ</t>
    </rPh>
    <phoneticPr fontId="31"/>
  </si>
  <si>
    <t xml:space="preserve">【健】筋力アップ
【防】駐輪場鍵かけ点検
</t>
    <rPh sb="0" eb="5">
      <t>(ケン)キンリョク</t>
    </rPh>
    <phoneticPr fontId="31"/>
  </si>
  <si>
    <t>【社】かんがる・まま
【防】駐輪場鍵かけ点検</t>
    <rPh sb="0" eb="3">
      <t>(シャ)</t>
    </rPh>
    <phoneticPr fontId="31"/>
  </si>
  <si>
    <t>１１月未定
【防】児童交通安全防犯教室</t>
    <rPh sb="2" eb="5">
      <t>ガツミテイ</t>
    </rPh>
    <rPh sb="7" eb="8">
      <t>ボウ</t>
    </rPh>
    <rPh sb="9" eb="11">
      <t>ジドウ</t>
    </rPh>
    <rPh sb="11" eb="13">
      <t>コウツウ</t>
    </rPh>
    <rPh sb="13" eb="15">
      <t>アンゼン</t>
    </rPh>
    <rPh sb="15" eb="17">
      <t>ボウハン</t>
    </rPh>
    <rPh sb="17" eb="19">
      <t>キョウシツ</t>
    </rPh>
    <phoneticPr fontId="31"/>
  </si>
  <si>
    <r>
      <t xml:space="preserve"> 　　　　　　　　</t>
    </r>
    <r>
      <rPr>
        <b/>
        <sz val="12"/>
        <color theme="1" tint="0.24994659260841701"/>
        <rFont val="Meiryo UI"/>
        <family val="3"/>
        <charset val="128"/>
      </rPr>
      <t>　</t>
    </r>
    <r>
      <rPr>
        <b/>
        <sz val="12"/>
        <color rgb="FFFF0000"/>
        <rFont val="Meiryo UI"/>
        <family val="3"/>
        <charset val="128"/>
      </rPr>
      <t>秋</t>
    </r>
    <r>
      <rPr>
        <b/>
        <sz val="12"/>
        <color theme="1" tint="0.24994659260841701"/>
        <rFont val="Meiryo UI"/>
        <family val="3"/>
        <charset val="128"/>
      </rPr>
      <t>の交通安全運動(9月21日～9月30日）</t>
    </r>
    <rPh sb="10" eb="11">
      <t>アキ</t>
    </rPh>
    <rPh sb="12" eb="16">
      <t>コウツウアンゼン</t>
    </rPh>
    <rPh sb="16" eb="18">
      <t>ウンドウ</t>
    </rPh>
    <rPh sb="20" eb="21">
      <t>ガツ</t>
    </rPh>
    <rPh sb="23" eb="24">
      <t>ニチ</t>
    </rPh>
    <rPh sb="26" eb="27">
      <t>ガツ</t>
    </rPh>
    <rPh sb="29" eb="30">
      <t>ニチ</t>
    </rPh>
    <phoneticPr fontId="31"/>
  </si>
  <si>
    <t>　　振替休日</t>
    <rPh sb="2" eb="6">
      <t>フリカエキュウジツ</t>
    </rPh>
    <phoneticPr fontId="31"/>
  </si>
  <si>
    <t>【社】福祉活動員研修会
【防】地域安全ふれあい
　　　高岡市民大会</t>
    <rPh sb="0" eb="3">
      <t>(シャ)</t>
    </rPh>
    <rPh sb="3" eb="8">
      <t>フクシカツドウイン</t>
    </rPh>
    <rPh sb="8" eb="11">
      <t>ケンシュウカイ</t>
    </rPh>
    <rPh sb="13" eb="15">
      <t>ボウ)</t>
    </rPh>
    <rPh sb="15" eb="19">
      <t>チイキアンゼン</t>
    </rPh>
    <rPh sb="27" eb="28">
      <t>ダカ</t>
    </rPh>
    <rPh sb="28" eb="29">
      <t>オカ</t>
    </rPh>
    <rPh sb="29" eb="33">
      <t>シミンタイカイ</t>
    </rPh>
    <phoneticPr fontId="31"/>
  </si>
  <si>
    <t>【児】ちびっこヒーローズ</t>
    <rPh sb="0" eb="3">
      <t>(ジ)</t>
    </rPh>
    <phoneticPr fontId="31"/>
  </si>
  <si>
    <r>
      <rPr>
        <sz val="11"/>
        <color rgb="FF0070C0"/>
        <rFont val="Meiryo UI"/>
        <family val="3"/>
        <charset val="128"/>
      </rPr>
      <t>万葉朗唱の会～5日</t>
    </r>
    <r>
      <rPr>
        <sz val="11"/>
        <color theme="1" tint="0.24994659260841701"/>
        <rFont val="Meiryo UI"/>
        <family val="3"/>
        <charset val="128"/>
      </rPr>
      <t xml:space="preserve">
【セ】土人形絵付け</t>
    </r>
    <rPh sb="0" eb="4">
      <t>マンヨウロウショウ</t>
    </rPh>
    <rPh sb="5" eb="6">
      <t>カイ</t>
    </rPh>
    <rPh sb="8" eb="9">
      <t>カ</t>
    </rPh>
    <rPh sb="13" eb="18">
      <t>ツチニンギョウエツ</t>
    </rPh>
    <phoneticPr fontId="31"/>
  </si>
  <si>
    <r>
      <t xml:space="preserve"> 　　</t>
    </r>
    <r>
      <rPr>
        <b/>
        <sz val="12"/>
        <color rgb="FFFF0000"/>
        <rFont val="Meiryo UI"/>
        <family val="3"/>
        <charset val="128"/>
      </rPr>
      <t>秋</t>
    </r>
    <r>
      <rPr>
        <b/>
        <sz val="12"/>
        <color theme="1" tint="0.24994659260841701"/>
        <rFont val="Meiryo UI"/>
        <family val="3"/>
        <charset val="128"/>
      </rPr>
      <t>の火災予防運動(11月9日～11月15日）</t>
    </r>
    <rPh sb="3" eb="4">
      <t>アキ</t>
    </rPh>
    <rPh sb="5" eb="7">
      <t>カサイ</t>
    </rPh>
    <rPh sb="7" eb="9">
      <t>ヨボウ</t>
    </rPh>
    <rPh sb="9" eb="11">
      <t>ウンドウ</t>
    </rPh>
    <rPh sb="14" eb="15">
      <t>ガツ</t>
    </rPh>
    <rPh sb="16" eb="17">
      <t>ニチ</t>
    </rPh>
    <rPh sb="20" eb="21">
      <t>ガツ</t>
    </rPh>
    <rPh sb="23" eb="24">
      <t>ニチ</t>
    </rPh>
    <phoneticPr fontId="31"/>
  </si>
  <si>
    <t xml:space="preserve">【地】地域づくり協議会　　      　【セ】定塚地域交流センター　　   　【社】社会福祉協議会　     　【児】児童クラブ連合会　　
【民】民生児童委員会　　      　【健】健康づくり推進懇話会　　   　【老】老人クラブ連合会　　　　　　
【防】防犯組合連合会　　      　【消】消防団定塚分団　　　　　   　【交】交通安全定塚支部　　　　
【母】交通安全母の会　　      　【体】体育振興会　　　   　 【小】高陵小学校　　　    　【中】高陵中学校　　　
</t>
    <phoneticPr fontId="31"/>
  </si>
  <si>
    <t>【消】定例夜警</t>
    <rPh sb="0" eb="2">
      <t>(ショウ</t>
    </rPh>
    <rPh sb="3" eb="7">
      <t>テイレイヤケイ</t>
    </rPh>
    <phoneticPr fontId="31"/>
  </si>
  <si>
    <t>【児】第50回こどもまつり
【消】秋季検閲訓練
　　　定例夜警</t>
    <rPh sb="0" eb="3">
      <t>(ジ)</t>
    </rPh>
    <rPh sb="3" eb="4">
      <t>ダイ</t>
    </rPh>
    <rPh sb="6" eb="7">
      <t>カイ</t>
    </rPh>
    <rPh sb="15" eb="16">
      <t>ショウ</t>
    </rPh>
    <rPh sb="17" eb="19">
      <t>シュウキ</t>
    </rPh>
    <rPh sb="19" eb="21">
      <t>ケンエツ</t>
    </rPh>
    <rPh sb="21" eb="23">
      <t>クンレン</t>
    </rPh>
    <rPh sb="27" eb="31">
      <t>テイレイヤケイ</t>
    </rPh>
    <phoneticPr fontId="31"/>
  </si>
  <si>
    <t>【体】パークゴルフ大会
【消】定例夜警</t>
    <rPh sb="9" eb="11">
      <t>タイカイ</t>
    </rPh>
    <rPh sb="12" eb="15">
      <t>(ショウ)</t>
    </rPh>
    <rPh sb="15" eb="19">
      <t>テイレイヤケイ</t>
    </rPh>
    <phoneticPr fontId="31"/>
  </si>
  <si>
    <r>
      <t>交通事故死</t>
    </r>
    <r>
      <rPr>
        <sz val="11"/>
        <color rgb="FFFF0000"/>
        <rFont val="Meiryo UI"/>
        <family val="3"/>
        <charset val="128"/>
      </rPr>
      <t>ゼロ</t>
    </r>
    <r>
      <rPr>
        <sz val="11"/>
        <color rgb="FF0070C0"/>
        <rFont val="Meiryo UI"/>
        <family val="3"/>
        <charset val="128"/>
      </rPr>
      <t>を目指す日</t>
    </r>
    <phoneticPr fontId="31"/>
  </si>
  <si>
    <r>
      <rPr>
        <sz val="12"/>
        <color rgb="FFFF0000"/>
        <rFont val="Meiryo UI"/>
        <family val="3"/>
        <charset val="128"/>
      </rPr>
      <t>市議会議員選挙</t>
    </r>
    <r>
      <rPr>
        <sz val="11"/>
        <color theme="1" tint="0.24994659260841701"/>
        <rFont val="Meiryo UI"/>
        <family val="3"/>
        <charset val="128"/>
      </rPr>
      <t xml:space="preserve">
【防】前田墓所奉仕活動</t>
    </r>
    <rPh sb="0" eb="7">
      <t>シギカイギインセンキョ</t>
    </rPh>
    <rPh sb="9" eb="11">
      <t>ボウ)</t>
    </rPh>
    <rPh sb="11" eb="15">
      <t>マエダボショ</t>
    </rPh>
    <rPh sb="15" eb="19">
      <t>ホウシカツドウ</t>
    </rPh>
    <phoneticPr fontId="31"/>
  </si>
  <si>
    <r>
      <rPr>
        <sz val="12"/>
        <rFont val="Meiryo UI"/>
        <family val="3"/>
        <charset val="128"/>
      </rPr>
      <t>11月2日（日）富山マラソン</t>
    </r>
    <r>
      <rPr>
        <sz val="11"/>
        <rFont val="Meiryo UI"/>
        <family val="3"/>
        <charset val="128"/>
      </rPr>
      <t xml:space="preserve">
</t>
    </r>
    <r>
      <rPr>
        <sz val="11"/>
        <color rgb="FF0070C0"/>
        <rFont val="Meiryo UI"/>
        <family val="3"/>
        <charset val="128"/>
      </rPr>
      <t>定塚地域のボランティアが富山マラソンを支えます！</t>
    </r>
    <r>
      <rPr>
        <sz val="11"/>
        <color theme="1" tint="0.24994659260841701"/>
        <rFont val="Meiryo UI"/>
        <family val="3"/>
        <charset val="128"/>
      </rPr>
      <t xml:space="preserve">
</t>
    </r>
    <rPh sb="2" eb="3">
      <t>ガツ</t>
    </rPh>
    <rPh sb="4" eb="5">
      <t>カ</t>
    </rPh>
    <rPh sb="6" eb="7">
      <t>ニチ</t>
    </rPh>
    <rPh sb="8" eb="10">
      <t>トヤマ</t>
    </rPh>
    <rPh sb="15" eb="17">
      <t>ジョウヅカ</t>
    </rPh>
    <rPh sb="17" eb="19">
      <t>チイキ</t>
    </rPh>
    <rPh sb="18" eb="20">
      <t>チイキ</t>
    </rPh>
    <rPh sb="27" eb="29">
      <t>トヤマ</t>
    </rPh>
    <phoneticPr fontId="3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</si>
</sst>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  <numFmt numFmtId="178" formatCode="d"/>
  </numFmts>
  <fonts count="49" x14ac:knownFonts="1">
    <font>
      <sz val="11"/>
      <color theme="1" tint="0.24994659260841701"/>
      <name val="Meiryo UI"/>
      <family val="2"/>
      <charset val="128"/>
    </font>
    <font>
      <sz val="8"/>
      <name val="Arial"/>
      <family val="2"/>
    </font>
    <font>
      <sz val="11"/>
      <color theme="1"/>
      <name val="Meiryo UI"/>
      <family val="2"/>
      <charset val="128"/>
    </font>
    <font>
      <sz val="11"/>
      <color indexed="63"/>
      <name val="Meiryo UI"/>
      <family val="2"/>
      <charset val="128"/>
    </font>
    <font>
      <b/>
      <sz val="11"/>
      <color theme="0"/>
      <name val="Meiryo UI"/>
      <family val="2"/>
      <charset val="128"/>
    </font>
    <font>
      <sz val="11"/>
      <color theme="0"/>
      <name val="Meiryo UI"/>
      <family val="2"/>
      <charset val="128"/>
    </font>
    <font>
      <b/>
      <sz val="14"/>
      <color theme="0"/>
      <name val="Meiryo UI"/>
      <family val="2"/>
      <charset val="128"/>
    </font>
    <font>
      <sz val="11"/>
      <color rgb="FF9C0006"/>
      <name val="Meiryo UI"/>
      <family val="2"/>
      <charset val="128"/>
    </font>
    <font>
      <b/>
      <sz val="11"/>
      <color rgb="FFFA7D00"/>
      <name val="Meiryo UI"/>
      <family val="2"/>
      <charset val="128"/>
    </font>
    <font>
      <sz val="11"/>
      <color theme="1" tint="0.34998626667073579"/>
      <name val="Meiryo UI"/>
      <family val="2"/>
      <charset val="128"/>
    </font>
    <font>
      <i/>
      <sz val="11"/>
      <color rgb="FF7F7F7F"/>
      <name val="Meiryo UI"/>
      <family val="2"/>
      <charset val="128"/>
    </font>
    <font>
      <sz val="11"/>
      <color rgb="FF006100"/>
      <name val="Meiryo UI"/>
      <family val="2"/>
      <charset val="128"/>
    </font>
    <font>
      <sz val="11"/>
      <color theme="4" tint="-0.24994659260841701"/>
      <name val="Meiryo UI"/>
      <family val="2"/>
      <charset val="128"/>
    </font>
    <font>
      <sz val="11"/>
      <color theme="1" tint="0.24994659260841701"/>
      <name val="Meiryo UI"/>
      <family val="2"/>
      <charset val="128"/>
    </font>
    <font>
      <b/>
      <sz val="11"/>
      <color theme="1" tint="0.34998626667073579"/>
      <name val="Meiryo UI"/>
      <family val="2"/>
      <charset val="128"/>
    </font>
    <font>
      <sz val="11"/>
      <color rgb="FF3F3F76"/>
      <name val="Meiryo UI"/>
      <family val="2"/>
      <charset val="128"/>
    </font>
    <font>
      <sz val="11"/>
      <color rgb="FFFA7D00"/>
      <name val="Meiryo UI"/>
      <family val="2"/>
      <charset val="128"/>
    </font>
    <font>
      <sz val="11"/>
      <color rgb="FF9C5700"/>
      <name val="Meiryo UI"/>
      <family val="2"/>
      <charset val="128"/>
    </font>
    <font>
      <b/>
      <sz val="11"/>
      <color rgb="FF3F3F3F"/>
      <name val="Meiryo UI"/>
      <family val="2"/>
      <charset val="128"/>
    </font>
    <font>
      <sz val="35"/>
      <color theme="4"/>
      <name val="Meiryo UI"/>
      <family val="2"/>
      <charset val="128"/>
    </font>
    <font>
      <b/>
      <sz val="11"/>
      <color theme="1"/>
      <name val="Meiryo UI"/>
      <family val="2"/>
      <charset val="128"/>
    </font>
    <font>
      <sz val="11"/>
      <color rgb="FFFF0000"/>
      <name val="Meiryo UI"/>
      <family val="2"/>
      <charset val="128"/>
    </font>
    <font>
      <sz val="11"/>
      <name val="Meiryo UI"/>
      <family val="2"/>
      <charset val="128"/>
    </font>
    <font>
      <sz val="12"/>
      <color theme="4" tint="-0.24994659260841701"/>
      <name val="Meiryo UI"/>
      <family val="2"/>
      <charset val="128"/>
    </font>
    <font>
      <sz val="11"/>
      <color theme="1" tint="0.24994659260841701"/>
      <name val="Meiryo UI"/>
      <family val="3"/>
      <charset val="128"/>
    </font>
    <font>
      <sz val="35"/>
      <color theme="4"/>
      <name val="Meiryo UI"/>
      <family val="3"/>
      <charset val="128"/>
    </font>
    <font>
      <sz val="11"/>
      <color theme="4" tint="-0.24994659260841701"/>
      <name val="Meiryo UI"/>
      <family val="3"/>
      <charset val="128"/>
    </font>
    <font>
      <sz val="10"/>
      <name val="Meiryo UI"/>
      <family val="3"/>
      <charset val="128"/>
    </font>
    <font>
      <sz val="12"/>
      <color theme="4" tint="-0.24994659260841701"/>
      <name val="Meiryo UI"/>
      <family val="3"/>
      <charset val="128"/>
    </font>
    <font>
      <sz val="11"/>
      <color theme="1" tint="0.34998626667073579"/>
      <name val="Meiryo UI"/>
      <family val="3"/>
      <charset val="128"/>
    </font>
    <font>
      <b/>
      <sz val="11"/>
      <color theme="1" tint="0.34998626667073579"/>
      <name val="Meiryo UI"/>
      <family val="3"/>
      <charset val="128"/>
    </font>
    <font>
      <sz val="6"/>
      <name val="Meiryo UI"/>
      <family val="2"/>
      <charset val="128"/>
    </font>
    <font>
      <b/>
      <sz val="35"/>
      <color theme="4"/>
      <name val="Meiryo UI"/>
      <family val="3"/>
      <charset val="128"/>
    </font>
    <font>
      <b/>
      <sz val="11"/>
      <color theme="4" tint="-0.24994659260841701"/>
      <name val="Meiryo UI"/>
      <family val="3"/>
      <charset val="128"/>
    </font>
    <font>
      <b/>
      <sz val="11"/>
      <color theme="9" tint="-0.249977111117893"/>
      <name val="ＭＳ ゴシック"/>
      <family val="3"/>
      <charset val="128"/>
    </font>
    <font>
      <b/>
      <sz val="11"/>
      <color rgb="FFFF0000"/>
      <name val="Meiryo UI"/>
      <family val="3"/>
      <charset val="128"/>
    </font>
    <font>
      <sz val="11"/>
      <color rgb="FF0070C0"/>
      <name val="Meiryo UI"/>
      <family val="3"/>
      <charset val="128"/>
    </font>
    <font>
      <b/>
      <sz val="11"/>
      <color theme="1" tint="0.24994659260841701"/>
      <name val="Meiryo UI"/>
      <family val="3"/>
      <charset val="128"/>
    </font>
    <font>
      <b/>
      <i/>
      <sz val="10"/>
      <color rgb="FF0070C0"/>
      <name val="HG丸ｺﾞｼｯｸM-PRO"/>
      <family val="3"/>
      <charset val="128"/>
    </font>
    <font>
      <sz val="11"/>
      <color theme="0" tint="-0.24994659260841701"/>
      <name val="Meiryo UI"/>
      <family val="3"/>
      <charset val="128"/>
    </font>
    <font>
      <sz val="12"/>
      <color theme="1" tint="0.24994659260841701"/>
      <name val="Meiryo UI"/>
      <family val="3"/>
      <charset val="128"/>
    </font>
    <font>
      <sz val="9"/>
      <color theme="1" tint="0.24994659260841701"/>
      <name val="Meiryo UI"/>
      <family val="3"/>
      <charset val="128"/>
    </font>
    <font>
      <b/>
      <sz val="12"/>
      <color theme="1" tint="0.24994659260841701"/>
      <name val="Meiryo UI"/>
      <family val="3"/>
      <charset val="128"/>
    </font>
    <font>
      <b/>
      <sz val="12"/>
      <color rgb="FFFF0000"/>
      <name val="Meiryo UI"/>
      <family val="3"/>
      <charset val="128"/>
    </font>
    <font>
      <sz val="11"/>
      <color theme="0" tint="-0.499984740745262"/>
      <name val="Meiryo UI"/>
      <family val="3"/>
      <charset val="128"/>
    </font>
    <font>
      <sz val="11"/>
      <color rgb="FFFF0000"/>
      <name val="Meiryo UI"/>
      <family val="3"/>
      <charset val="128"/>
    </font>
    <font>
      <sz val="12"/>
      <color rgb="FFFF0000"/>
      <name val="Meiryo UI"/>
      <family val="3"/>
      <charset val="128"/>
    </font>
    <font>
      <sz val="12"/>
      <name val="Meiryo UI"/>
      <family val="3"/>
      <charset val="128"/>
    </font>
    <font>
      <sz val="11"/>
      <name val="Meiryo UI"/>
      <family val="3"/>
      <charset val="128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gray0625">
        <fgColor theme="5" tint="0.59996337778862885"/>
        <bgColor indexed="65"/>
      </patternFill>
    </fill>
    <fill>
      <patternFill patternType="gray125">
        <fgColor rgb="FFFFFF66"/>
      </patternFill>
    </fill>
    <fill>
      <patternFill patternType="gray125">
        <fgColor rgb="FFFFFF00"/>
      </patternFill>
    </fill>
  </fills>
  <borders count="14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slantDashDot">
        <color auto="1"/>
      </left>
      <right/>
      <top style="slantDashDot">
        <color auto="1"/>
      </top>
      <bottom style="slantDashDot">
        <color auto="1"/>
      </bottom>
      <diagonal/>
    </border>
    <border>
      <left/>
      <right/>
      <top style="slantDashDot">
        <color auto="1"/>
      </top>
      <bottom style="slantDashDot">
        <color auto="1"/>
      </bottom>
      <diagonal/>
    </border>
    <border>
      <left/>
      <right style="slantDashDot">
        <color auto="1"/>
      </right>
      <top style="slantDashDot">
        <color auto="1"/>
      </top>
      <bottom style="slantDashDot">
        <color auto="1"/>
      </bottom>
      <diagonal/>
    </border>
    <border>
      <left style="double">
        <color rgb="FFEE0000"/>
      </left>
      <right style="thin">
        <color rgb="FFEE0000"/>
      </right>
      <top style="thin">
        <color rgb="FFEE0000"/>
      </top>
      <bottom style="thin">
        <color rgb="FFEE0000"/>
      </bottom>
      <diagonal/>
    </border>
  </borders>
  <cellStyleXfs count="50">
    <xf numFmtId="0" fontId="0" fillId="0" borderId="0">
      <alignment vertical="top"/>
    </xf>
    <xf numFmtId="0" fontId="3" fillId="3" borderId="0" applyNumberFormat="0" applyBorder="0" applyAlignment="0" applyProtection="0"/>
    <xf numFmtId="0" fontId="12" fillId="0" borderId="3" applyNumberFormat="0" applyFill="0" applyProtection="0">
      <alignment horizontal="left" vertical="center" indent="1"/>
    </xf>
    <xf numFmtId="0" fontId="4" fillId="4" borderId="1" applyNumberFormat="0" applyAlignment="0" applyProtection="0"/>
    <xf numFmtId="0" fontId="6" fillId="5" borderId="2" applyNumberFormat="0" applyProtection="0">
      <alignment vertical="center"/>
    </xf>
    <xf numFmtId="0" fontId="19" fillId="0" borderId="0" applyFill="0" applyBorder="0" applyProtection="0">
      <alignment vertical="center"/>
    </xf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4" fillId="6" borderId="0" applyBorder="0" applyProtection="0">
      <alignment horizontal="left" vertical="top" wrapText="1" indent="1"/>
    </xf>
    <xf numFmtId="178" fontId="9" fillId="0" borderId="0">
      <alignment horizontal="left" indent="1"/>
    </xf>
    <xf numFmtId="0" fontId="22" fillId="6" borderId="0" applyNumberFormat="0" applyFont="0" applyBorder="0" applyAlignment="0">
      <alignment horizontal="left" vertical="center" indent="1"/>
    </xf>
    <xf numFmtId="0" fontId="23" fillId="0" borderId="0">
      <alignment horizontal="left" indent="1"/>
    </xf>
    <xf numFmtId="0" fontId="12" fillId="0" borderId="0" applyFill="0" applyProtection="0"/>
    <xf numFmtId="0" fontId="13" fillId="0" borderId="0" applyFill="0" applyProtection="0"/>
    <xf numFmtId="0" fontId="11" fillId="7" borderId="0" applyNumberFormat="0" applyBorder="0" applyAlignment="0" applyProtection="0"/>
    <xf numFmtId="0" fontId="7" fillId="8" borderId="0" applyNumberFormat="0" applyBorder="0" applyAlignment="0" applyProtection="0"/>
    <xf numFmtId="0" fontId="17" fillId="9" borderId="0" applyNumberFormat="0" applyBorder="0" applyAlignment="0" applyProtection="0"/>
    <xf numFmtId="0" fontId="15" fillId="10" borderId="4" applyNumberFormat="0" applyAlignment="0" applyProtection="0"/>
    <xf numFmtId="0" fontId="18" fillId="11" borderId="5" applyNumberFormat="0" applyAlignment="0" applyProtection="0"/>
    <xf numFmtId="0" fontId="8" fillId="11" borderId="4" applyNumberFormat="0" applyAlignment="0" applyProtection="0"/>
    <xf numFmtId="0" fontId="16" fillId="0" borderId="6" applyNumberFormat="0" applyFill="0" applyAlignment="0" applyProtection="0"/>
    <xf numFmtId="0" fontId="4" fillId="12" borderId="7" applyNumberFormat="0" applyAlignment="0" applyProtection="0"/>
    <xf numFmtId="0" fontId="21" fillId="0" borderId="0" applyNumberFormat="0" applyFill="0" applyBorder="0" applyAlignment="0" applyProtection="0"/>
    <xf numFmtId="0" fontId="13" fillId="13" borderId="8" applyNumberFormat="0" applyFont="0" applyAlignment="0" applyProtection="0"/>
    <xf numFmtId="0" fontId="10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5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5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</cellStyleXfs>
  <cellXfs count="56">
    <xf numFmtId="0" fontId="0" fillId="0" borderId="0" xfId="0">
      <alignment vertical="top"/>
    </xf>
    <xf numFmtId="0" fontId="24" fillId="0" borderId="0" xfId="0" applyFont="1">
      <alignment vertical="top"/>
    </xf>
    <xf numFmtId="0" fontId="26" fillId="2" borderId="0" xfId="2" applyFont="1" applyFill="1" applyBorder="1" applyAlignment="1">
      <alignment vertical="center"/>
    </xf>
    <xf numFmtId="0" fontId="25" fillId="2" borderId="0" xfId="5" applyFont="1" applyFill="1" applyAlignment="1">
      <alignment horizontal="left" vertical="center"/>
    </xf>
    <xf numFmtId="0" fontId="24" fillId="2" borderId="0" xfId="0" applyFont="1" applyFill="1">
      <alignment vertical="top"/>
    </xf>
    <xf numFmtId="0" fontId="26" fillId="0" borderId="3" xfId="2" applyFont="1" applyFill="1">
      <alignment horizontal="left" vertical="center" indent="1"/>
    </xf>
    <xf numFmtId="0" fontId="27" fillId="0" borderId="0" xfId="0" applyFont="1">
      <alignment vertical="top"/>
    </xf>
    <xf numFmtId="0" fontId="24" fillId="0" borderId="0" xfId="16" applyFont="1"/>
    <xf numFmtId="0" fontId="28" fillId="0" borderId="0" xfId="14" applyFont="1">
      <alignment horizontal="left" indent="1"/>
    </xf>
    <xf numFmtId="0" fontId="24" fillId="0" borderId="0" xfId="0" applyFont="1" applyAlignment="1">
      <alignment horizontal="left" indent="1"/>
    </xf>
    <xf numFmtId="14" fontId="24" fillId="0" borderId="0" xfId="0" applyNumberFormat="1" applyFont="1">
      <alignment vertical="top"/>
    </xf>
    <xf numFmtId="0" fontId="24" fillId="6" borderId="0" xfId="13" applyFont="1" applyAlignment="1">
      <alignment vertical="top"/>
    </xf>
    <xf numFmtId="0" fontId="24" fillId="2" borderId="0" xfId="0" applyFont="1" applyFill="1" applyAlignment="1">
      <alignment horizontal="right"/>
    </xf>
    <xf numFmtId="0" fontId="25" fillId="0" borderId="0" xfId="5" applyFont="1" applyFill="1" applyBorder="1" applyAlignment="1">
      <alignment horizontal="right" vertical="center"/>
    </xf>
    <xf numFmtId="178" fontId="29" fillId="0" borderId="0" xfId="12" applyFont="1">
      <alignment horizontal="left" indent="1"/>
    </xf>
    <xf numFmtId="178" fontId="29" fillId="6" borderId="0" xfId="13" applyNumberFormat="1" applyFont="1" applyAlignment="1">
      <alignment horizontal="left" wrapText="1" indent="1"/>
    </xf>
    <xf numFmtId="178" fontId="29" fillId="6" borderId="0" xfId="13" applyNumberFormat="1" applyFont="1" applyAlignment="1">
      <alignment horizontal="left" indent="1"/>
    </xf>
    <xf numFmtId="0" fontId="24" fillId="0" borderId="0" xfId="0" applyFont="1" applyAlignment="1">
      <alignment vertical="top" wrapText="1"/>
    </xf>
    <xf numFmtId="0" fontId="33" fillId="0" borderId="3" xfId="2" applyFont="1" applyFill="1">
      <alignment horizontal="left" vertical="center" indent="1"/>
    </xf>
    <xf numFmtId="0" fontId="24" fillId="6" borderId="0" xfId="13" applyFont="1" applyAlignment="1">
      <alignment vertical="top" wrapText="1"/>
    </xf>
    <xf numFmtId="0" fontId="0" fillId="6" borderId="0" xfId="0" applyFill="1">
      <alignment vertical="top"/>
    </xf>
    <xf numFmtId="0" fontId="35" fillId="0" borderId="0" xfId="0" applyFont="1">
      <alignment vertical="top"/>
    </xf>
    <xf numFmtId="0" fontId="24" fillId="0" borderId="13" xfId="0" applyFont="1" applyBorder="1" applyAlignment="1">
      <alignment vertical="top" wrapText="1"/>
    </xf>
    <xf numFmtId="0" fontId="36" fillId="0" borderId="0" xfId="0" applyFont="1" applyAlignment="1">
      <alignment horizontal="left" vertical="center" wrapText="1"/>
    </xf>
    <xf numFmtId="0" fontId="38" fillId="0" borderId="0" xfId="0" applyFont="1" applyAlignment="1">
      <alignment horizontal="left" vertical="center" wrapText="1"/>
    </xf>
    <xf numFmtId="178" fontId="39" fillId="6" borderId="0" xfId="13" applyNumberFormat="1" applyFont="1" applyAlignment="1">
      <alignment horizontal="left" indent="1"/>
    </xf>
    <xf numFmtId="0" fontId="37" fillId="6" borderId="0" xfId="13" applyFont="1" applyAlignment="1">
      <alignment vertical="top" wrapText="1"/>
    </xf>
    <xf numFmtId="0" fontId="41" fillId="0" borderId="0" xfId="0" applyFont="1" applyAlignment="1">
      <alignment vertical="top" wrapText="1"/>
    </xf>
    <xf numFmtId="178" fontId="44" fillId="6" borderId="0" xfId="13" applyNumberFormat="1" applyFont="1" applyAlignment="1">
      <alignment horizontal="left" indent="1"/>
    </xf>
    <xf numFmtId="0" fontId="37" fillId="6" borderId="0" xfId="13" applyFont="1" applyAlignment="1">
      <alignment vertical="top"/>
    </xf>
    <xf numFmtId="0" fontId="37" fillId="6" borderId="0" xfId="0" applyFont="1" applyFill="1">
      <alignment vertical="top"/>
    </xf>
    <xf numFmtId="0" fontId="45" fillId="0" borderId="0" xfId="0" applyFont="1">
      <alignment vertical="top"/>
    </xf>
    <xf numFmtId="0" fontId="37" fillId="6" borderId="0" xfId="0" applyFont="1" applyFill="1" applyAlignment="1">
      <alignment wrapText="1"/>
    </xf>
    <xf numFmtId="0" fontId="36" fillId="0" borderId="0" xfId="0" applyFont="1" applyAlignment="1">
      <alignment vertical="top" wrapText="1"/>
    </xf>
    <xf numFmtId="0" fontId="30" fillId="6" borderId="0" xfId="11" applyFont="1">
      <alignment horizontal="left" vertical="top" wrapText="1" indent="1"/>
    </xf>
    <xf numFmtId="0" fontId="24" fillId="6" borderId="0" xfId="13" applyFont="1" applyAlignment="1">
      <alignment vertical="top"/>
    </xf>
    <xf numFmtId="0" fontId="26" fillId="2" borderId="0" xfId="15" applyFont="1" applyFill="1"/>
    <xf numFmtId="0" fontId="25" fillId="2" borderId="0" xfId="5" applyFont="1" applyFill="1" applyBorder="1">
      <alignment vertical="center"/>
    </xf>
    <xf numFmtId="0" fontId="25" fillId="2" borderId="0" xfId="5" applyFont="1" applyFill="1" applyBorder="1" applyAlignment="1">
      <alignment horizontal="left" vertical="center"/>
    </xf>
    <xf numFmtId="0" fontId="32" fillId="2" borderId="0" xfId="5" applyFont="1" applyFill="1" applyBorder="1" applyAlignment="1">
      <alignment horizontal="left" vertical="center"/>
    </xf>
    <xf numFmtId="0" fontId="30" fillId="6" borderId="0" xfId="11" applyFont="1" applyAlignment="1">
      <alignment vertical="top" wrapText="1"/>
    </xf>
    <xf numFmtId="0" fontId="0" fillId="0" borderId="0" xfId="0" applyAlignment="1">
      <alignment vertical="top" wrapText="1"/>
    </xf>
    <xf numFmtId="0" fontId="34" fillId="35" borderId="10" xfId="0" applyFont="1" applyFill="1" applyBorder="1" applyAlignment="1">
      <alignment vertical="center" wrapText="1"/>
    </xf>
    <xf numFmtId="0" fontId="34" fillId="35" borderId="11" xfId="0" applyFont="1" applyFill="1" applyBorder="1" applyAlignment="1">
      <alignment vertical="center" wrapText="1"/>
    </xf>
    <xf numFmtId="0" fontId="34" fillId="35" borderId="12" xfId="0" applyFont="1" applyFill="1" applyBorder="1" applyAlignment="1">
      <alignment vertical="center" wrapText="1"/>
    </xf>
    <xf numFmtId="0" fontId="0" fillId="0" borderId="0" xfId="0">
      <alignment vertical="top"/>
    </xf>
    <xf numFmtId="0" fontId="24" fillId="0" borderId="0" xfId="0" applyFont="1" applyAlignment="1">
      <alignment vertical="top" wrapText="1"/>
    </xf>
    <xf numFmtId="0" fontId="25" fillId="38" borderId="0" xfId="5" applyFont="1" applyFill="1" applyBorder="1" applyAlignment="1">
      <alignment horizontal="left" vertical="center"/>
    </xf>
    <xf numFmtId="0" fontId="40" fillId="36" borderId="10" xfId="0" applyFont="1" applyFill="1" applyBorder="1" applyAlignment="1">
      <alignment horizontal="left" vertical="top" wrapText="1"/>
    </xf>
    <xf numFmtId="0" fontId="0" fillId="36" borderId="11" xfId="0" applyFill="1" applyBorder="1" applyAlignment="1">
      <alignment horizontal="left" vertical="top" wrapText="1"/>
    </xf>
    <xf numFmtId="0" fontId="0" fillId="36" borderId="12" xfId="0" applyFill="1" applyBorder="1" applyAlignment="1">
      <alignment horizontal="left" vertical="top" wrapText="1"/>
    </xf>
    <xf numFmtId="0" fontId="25" fillId="37" borderId="0" xfId="5" applyFont="1" applyFill="1" applyBorder="1" applyAlignment="1">
      <alignment horizontal="left" vertical="center"/>
    </xf>
    <xf numFmtId="0" fontId="30" fillId="6" borderId="0" xfId="11" applyFont="1" applyAlignment="1">
      <alignment horizontal="left" vertical="top" wrapText="1"/>
    </xf>
    <xf numFmtId="0" fontId="37" fillId="0" borderId="0" xfId="0" applyFont="1">
      <alignment vertical="top"/>
    </xf>
    <xf numFmtId="0" fontId="24" fillId="0" borderId="0" xfId="0" applyFont="1" applyAlignment="1">
      <alignment horizontal="left" vertical="center" wrapText="1" indent="2"/>
    </xf>
    <xf numFmtId="0" fontId="24" fillId="0" borderId="0" xfId="0" applyFont="1" applyAlignment="1">
      <alignment horizontal="left" vertical="center" indent="2"/>
    </xf>
  </cellXfs>
  <cellStyles count="50">
    <cellStyle name="20% - アクセント 1" xfId="29" builtinId="30" customBuiltin="1"/>
    <cellStyle name="20% - アクセント 2" xfId="32" builtinId="34" customBuiltin="1"/>
    <cellStyle name="20% - アクセント 3" xfId="36" builtinId="38" customBuiltin="1"/>
    <cellStyle name="20% - アクセント 4" xfId="40" builtinId="42" customBuiltin="1"/>
    <cellStyle name="20% - アクセント 5" xfId="43" builtinId="46" customBuiltin="1"/>
    <cellStyle name="20% - アクセント 6" xfId="47" builtinId="50" customBuiltin="1"/>
    <cellStyle name="40% - アクセント 1" xfId="1" builtinId="31" customBuiltin="1"/>
    <cellStyle name="40% - アクセント 2" xfId="33" builtinId="35" customBuiltin="1"/>
    <cellStyle name="40% - アクセント 3" xfId="37" builtinId="39" customBuiltin="1"/>
    <cellStyle name="40% - アクセント 4" xfId="41" builtinId="43" customBuiltin="1"/>
    <cellStyle name="40% - アクセント 5" xfId="44" builtinId="47" customBuiltin="1"/>
    <cellStyle name="40% - アクセント 6" xfId="48" builtinId="51" customBuiltin="1"/>
    <cellStyle name="60% - アクセント 1" xfId="30" builtinId="32" customBuiltin="1"/>
    <cellStyle name="60% - アクセント 2" xfId="34" builtinId="36" customBuiltin="1"/>
    <cellStyle name="60% - アクセント 3" xfId="38" builtinId="40" customBuiltin="1"/>
    <cellStyle name="60% - アクセント 4" xfId="42" builtinId="44" customBuiltin="1"/>
    <cellStyle name="60% - アクセント 5" xfId="45" builtinId="48" customBuiltin="1"/>
    <cellStyle name="60% - アクセント 6" xfId="49" builtinId="52" customBuiltin="1"/>
    <cellStyle name="アクセント 1" xfId="3" builtinId="29" customBuiltin="1"/>
    <cellStyle name="アクセント 2" xfId="31" builtinId="33" customBuiltin="1"/>
    <cellStyle name="アクセント 3" xfId="35" builtinId="37" customBuiltin="1"/>
    <cellStyle name="アクセント 4" xfId="39" builtinId="41" customBuiltin="1"/>
    <cellStyle name="アクセント 5" xfId="4" builtinId="45" customBuiltin="1"/>
    <cellStyle name="アクセント 6" xfId="46" builtinId="49" customBuiltin="1"/>
    <cellStyle name="タイトル" xfId="5" builtinId="15" customBuiltin="1"/>
    <cellStyle name="チェック セル" xfId="24" builtinId="23" customBuiltin="1"/>
    <cellStyle name="どちらでもない" xfId="19" builtinId="28" customBuiltin="1"/>
    <cellStyle name="パーセント" xfId="10" builtinId="5" customBuiltin="1"/>
    <cellStyle name="メモ" xfId="26" builtinId="10" customBuiltin="1"/>
    <cellStyle name="リンク セル" xfId="23" builtinId="24" customBuiltin="1"/>
    <cellStyle name="悪い" xfId="18" builtinId="27" customBuiltin="1"/>
    <cellStyle name="計算" xfId="22" builtinId="22" customBuiltin="1"/>
    <cellStyle name="警告文" xfId="25" builtinId="11" customBuiltin="1"/>
    <cellStyle name="桁区切り" xfId="7" builtinId="6" customBuiltin="1"/>
    <cellStyle name="桁区切り [0.00]" xfId="6" builtinId="3" customBuiltin="1"/>
    <cellStyle name="見出し 1" xfId="2" builtinId="16" customBuiltin="1"/>
    <cellStyle name="見出し 2" xfId="15" builtinId="17" customBuiltin="1"/>
    <cellStyle name="見出し 3" xfId="16" builtinId="18" customBuiltin="1"/>
    <cellStyle name="見出し 4" xfId="11" builtinId="19" customBuiltin="1"/>
    <cellStyle name="縞模様" xfId="13" xr:uid="{00000000-0005-0000-0000-000003000000}"/>
    <cellStyle name="集計" xfId="28" builtinId="25" customBuiltin="1"/>
    <cellStyle name="出力" xfId="21" builtinId="21" customBuiltin="1"/>
    <cellStyle name="設定エントリ" xfId="14" xr:uid="{00000000-0005-0000-0000-00000F000000}"/>
    <cellStyle name="説明文" xfId="27" builtinId="53" customBuiltin="1"/>
    <cellStyle name="通貨" xfId="9" builtinId="7" customBuiltin="1"/>
    <cellStyle name="通貨 [0.00]" xfId="8" builtinId="4" customBuiltin="1"/>
    <cellStyle name="日" xfId="12" xr:uid="{00000000-0005-0000-0000-000008000000}"/>
    <cellStyle name="入力" xfId="20" builtinId="20" customBuiltin="1"/>
    <cellStyle name="標準" xfId="0" builtinId="0" customBuiltin="1"/>
    <cellStyle name="良い" xfId="17" builtinId="26" customBuiltin="1"/>
  </cellStyles>
  <dxfs count="24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FFFF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jpe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81644</xdr:rowOff>
    </xdr:from>
    <xdr:to>
      <xdr:col>9</xdr:col>
      <xdr:colOff>180975</xdr:colOff>
      <xdr:row>17</xdr:row>
      <xdr:rowOff>100694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68F534C-5A67-45BA-BE40-299D0776A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 amt="40000"/>
        </a:blip>
        <a:stretch>
          <a:fillRect/>
        </a:stretch>
      </xdr:blipFill>
      <xdr:spPr>
        <a:xfrm>
          <a:off x="0" y="81644"/>
          <a:ext cx="11379654" cy="7543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1404937</xdr:colOff>
      <xdr:row>10</xdr:row>
      <xdr:rowOff>149296</xdr:rowOff>
    </xdr:from>
    <xdr:to>
      <xdr:col>6</xdr:col>
      <xdr:colOff>666749</xdr:colOff>
      <xdr:row>12</xdr:row>
      <xdr:rowOff>49283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9603E788-4B19-F05D-8D6D-12FAB1E8D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6687" y="5111821"/>
          <a:ext cx="785812" cy="881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385762</xdr:colOff>
      <xdr:row>12</xdr:row>
      <xdr:rowOff>57150</xdr:rowOff>
    </xdr:from>
    <xdr:to>
      <xdr:col>1</xdr:col>
      <xdr:colOff>1478756</xdr:colOff>
      <xdr:row>13</xdr:row>
      <xdr:rowOff>714375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C42D54C0-4370-AC8A-B911-FB237F78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" y="6000750"/>
          <a:ext cx="1092994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291160</xdr:colOff>
      <xdr:row>7</xdr:row>
      <xdr:rowOff>23811</xdr:rowOff>
    </xdr:from>
    <xdr:to>
      <xdr:col>7</xdr:col>
      <xdr:colOff>1397582</xdr:colOff>
      <xdr:row>7</xdr:row>
      <xdr:rowOff>714373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EA09E20-D738-5527-D66D-B4275A278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0910" y="3271836"/>
          <a:ext cx="1106422" cy="690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499520</xdr:colOff>
      <xdr:row>6</xdr:row>
      <xdr:rowOff>147638</xdr:rowOff>
    </xdr:from>
    <xdr:to>
      <xdr:col>3</xdr:col>
      <xdr:colOff>892968</xdr:colOff>
      <xdr:row>7</xdr:row>
      <xdr:rowOff>667426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7B537D47-6978-FE1C-4A3D-190792EE2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3270" y="3148013"/>
          <a:ext cx="393448" cy="767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1285875</xdr:colOff>
      <xdr:row>0</xdr:row>
      <xdr:rowOff>0</xdr:rowOff>
    </xdr:from>
    <xdr:to>
      <xdr:col>3</xdr:col>
      <xdr:colOff>500063</xdr:colOff>
      <xdr:row>1</xdr:row>
      <xdr:rowOff>48905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5D06B148-ABE7-8D07-C31E-A09CC4BB5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0"/>
          <a:ext cx="738188" cy="81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283368</xdr:colOff>
      <xdr:row>2</xdr:row>
      <xdr:rowOff>155138</xdr:rowOff>
    </xdr:from>
    <xdr:to>
      <xdr:col>3</xdr:col>
      <xdr:colOff>1402555</xdr:colOff>
      <xdr:row>3</xdr:row>
      <xdr:rowOff>681038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3315DBCE-045A-714F-8337-FADD8C43A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118" y="1193363"/>
          <a:ext cx="1119187" cy="77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1333500</xdr:colOff>
      <xdr:row>11</xdr:row>
      <xdr:rowOff>723900</xdr:rowOff>
    </xdr:from>
    <xdr:to>
      <xdr:col>3</xdr:col>
      <xdr:colOff>904875</xdr:colOff>
      <xdr:row>14</xdr:row>
      <xdr:rowOff>9525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8173C98A-75A8-90A7-2BE3-0858ED61F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5934075"/>
          <a:ext cx="1095375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895350</xdr:colOff>
      <xdr:row>11</xdr:row>
      <xdr:rowOff>658463</xdr:rowOff>
    </xdr:from>
    <xdr:to>
      <xdr:col>5</xdr:col>
      <xdr:colOff>1523999</xdr:colOff>
      <xdr:row>14</xdr:row>
      <xdr:rowOff>28574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DEF895A2-1DD7-47F1-45AA-1E6878CD3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5868638"/>
          <a:ext cx="3676649" cy="1084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1143001</xdr:colOff>
      <xdr:row>11</xdr:row>
      <xdr:rowOff>704849</xdr:rowOff>
    </xdr:from>
    <xdr:to>
      <xdr:col>9</xdr:col>
      <xdr:colOff>0</xdr:colOff>
      <xdr:row>14</xdr:row>
      <xdr:rowOff>104774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1E0F5C82-3282-01F4-F83C-ED7546393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1" y="5915024"/>
          <a:ext cx="3667124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63500</xdr:colOff>
      <xdr:row>9</xdr:row>
      <xdr:rowOff>539750</xdr:rowOff>
    </xdr:from>
    <xdr:to>
      <xdr:col>7</xdr:col>
      <xdr:colOff>1485900</xdr:colOff>
      <xdr:row>11</xdr:row>
      <xdr:rowOff>715318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086143F-6F20-AE27-684F-ADCF78E14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4768850"/>
          <a:ext cx="7518400" cy="115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1333499</xdr:colOff>
      <xdr:row>0</xdr:row>
      <xdr:rowOff>77490</xdr:rowOff>
    </xdr:from>
    <xdr:to>
      <xdr:col>3</xdr:col>
      <xdr:colOff>619124</xdr:colOff>
      <xdr:row>0</xdr:row>
      <xdr:rowOff>714374</xdr:rowOff>
    </xdr:to>
    <xdr:pic>
      <xdr:nvPicPr>
        <xdr:cNvPr id="4" name="図 3" descr="コオロギのイラスト">
          <a:extLst>
            <a:ext uri="{FF2B5EF4-FFF2-40B4-BE49-F238E27FC236}">
              <a16:creationId xmlns:a16="http://schemas.microsoft.com/office/drawing/2014/main" id="{7F1DC87D-0382-656D-6320-BA0264772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49" y="77490"/>
          <a:ext cx="809625" cy="636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428625</xdr:colOff>
      <xdr:row>12</xdr:row>
      <xdr:rowOff>240703</xdr:rowOff>
    </xdr:from>
    <xdr:to>
      <xdr:col>1</xdr:col>
      <xdr:colOff>1196975</xdr:colOff>
      <xdr:row>13</xdr:row>
      <xdr:rowOff>701675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0313327-AA91-FB3B-3B99-4B6456981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" y="6193828"/>
          <a:ext cx="768350" cy="71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825500</xdr:colOff>
      <xdr:row>3</xdr:row>
      <xdr:rowOff>203775</xdr:rowOff>
    </xdr:from>
    <xdr:to>
      <xdr:col>6</xdr:col>
      <xdr:colOff>1422400</xdr:colOff>
      <xdr:row>3</xdr:row>
      <xdr:rowOff>730249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FC09BFA4-7162-9DE0-D6DC-ED3556F1A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1250" y="1489650"/>
          <a:ext cx="596900" cy="526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469473</xdr:colOff>
      <xdr:row>3</xdr:row>
      <xdr:rowOff>142874</xdr:rowOff>
    </xdr:from>
    <xdr:to>
      <xdr:col>1</xdr:col>
      <xdr:colOff>1295400</xdr:colOff>
      <xdr:row>4</xdr:row>
      <xdr:rowOff>38099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00936A4-96FD-15C0-0687-8811C89F3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723" y="1428749"/>
          <a:ext cx="825927" cy="62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1443309</xdr:colOff>
      <xdr:row>0</xdr:row>
      <xdr:rowOff>80720</xdr:rowOff>
    </xdr:from>
    <xdr:to>
      <xdr:col>3</xdr:col>
      <xdr:colOff>912717</xdr:colOff>
      <xdr:row>0</xdr:row>
      <xdr:rowOff>755635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23175BA-5C6E-23EF-31B1-69AEE7E1B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445" y="80720"/>
          <a:ext cx="995022" cy="674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107016</xdr:colOff>
      <xdr:row>9</xdr:row>
      <xdr:rowOff>46307</xdr:rowOff>
    </xdr:from>
    <xdr:to>
      <xdr:col>8</xdr:col>
      <xdr:colOff>154081</xdr:colOff>
      <xdr:row>11</xdr:row>
      <xdr:rowOff>224118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B17B2D13-B140-C29A-0DD2-801E9BD1F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972" y="4276528"/>
          <a:ext cx="1573866" cy="1158325"/>
        </a:xfrm>
        <a:prstGeom prst="rect">
          <a:avLst/>
        </a:prstGeom>
      </xdr:spPr>
    </xdr:pic>
    <xdr:clientData/>
  </xdr:twoCellAnchor>
  <xdr:twoCellAnchor editAs="oneCell">
    <xdr:from>
      <xdr:col>7</xdr:col>
      <xdr:colOff>503479</xdr:colOff>
      <xdr:row>5</xdr:row>
      <xdr:rowOff>347097</xdr:rowOff>
    </xdr:from>
    <xdr:to>
      <xdr:col>8</xdr:col>
      <xdr:colOff>38060</xdr:colOff>
      <xdr:row>7</xdr:row>
      <xdr:rowOff>24216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95A88AA-E0BE-09B7-0E73-F2C616843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9687" y="2615339"/>
          <a:ext cx="1060195" cy="661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304800</xdr:colOff>
      <xdr:row>9</xdr:row>
      <xdr:rowOff>304800</xdr:rowOff>
    </xdr:to>
    <xdr:sp macro="" textlink="">
      <xdr:nvSpPr>
        <xdr:cNvPr id="10251" name="AutoShape 11">
          <a:extLst>
            <a:ext uri="{FF2B5EF4-FFF2-40B4-BE49-F238E27FC236}">
              <a16:creationId xmlns:a16="http://schemas.microsoft.com/office/drawing/2014/main" id="{016D9013-F8F8-EEB7-0702-0D681299D8C2}"/>
            </a:ext>
          </a:extLst>
        </xdr:cNvPr>
        <xdr:cNvSpPr>
          <a:spLocks noChangeAspect="1" noChangeArrowheads="1"/>
        </xdr:cNvSpPr>
      </xdr:nvSpPr>
      <xdr:spPr bwMode="auto">
        <a:xfrm>
          <a:off x="3333750" y="324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304800</xdr:colOff>
      <xdr:row>9</xdr:row>
      <xdr:rowOff>304800</xdr:rowOff>
    </xdr:to>
    <xdr:sp macro="" textlink="">
      <xdr:nvSpPr>
        <xdr:cNvPr id="10253" name="AutoShape 13">
          <a:extLst>
            <a:ext uri="{FF2B5EF4-FFF2-40B4-BE49-F238E27FC236}">
              <a16:creationId xmlns:a16="http://schemas.microsoft.com/office/drawing/2014/main" id="{449ED882-6F00-6897-5EF0-EB10B1478F6A}"/>
            </a:ext>
          </a:extLst>
        </xdr:cNvPr>
        <xdr:cNvSpPr>
          <a:spLocks noChangeAspect="1" noChangeArrowheads="1"/>
        </xdr:cNvSpPr>
      </xdr:nvSpPr>
      <xdr:spPr bwMode="auto">
        <a:xfrm>
          <a:off x="3333750" y="324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330953</xdr:colOff>
      <xdr:row>8</xdr:row>
      <xdr:rowOff>96865</xdr:rowOff>
    </xdr:from>
    <xdr:to>
      <xdr:col>2</xdr:col>
      <xdr:colOff>1440146</xdr:colOff>
      <xdr:row>10</xdr:row>
      <xdr:rowOff>48432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FF577EE-FFEB-CA59-2DE5-5FB932BEB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9089" y="4084450"/>
          <a:ext cx="1109193" cy="936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395453</xdr:colOff>
      <xdr:row>5</xdr:row>
      <xdr:rowOff>211003</xdr:rowOff>
    </xdr:from>
    <xdr:to>
      <xdr:col>4</xdr:col>
      <xdr:colOff>387459</xdr:colOff>
      <xdr:row>6</xdr:row>
      <xdr:rowOff>72648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FA87ABE-EA5A-F722-AD77-5B592136B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9203" y="2479245"/>
          <a:ext cx="1517620" cy="59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422461</xdr:colOff>
      <xdr:row>5</xdr:row>
      <xdr:rowOff>381000</xdr:rowOff>
    </xdr:from>
    <xdr:to>
      <xdr:col>6</xdr:col>
      <xdr:colOff>959669</xdr:colOff>
      <xdr:row>6</xdr:row>
      <xdr:rowOff>184783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1771E73-3FEE-7C43-829F-284DD052D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6615" y="2650191"/>
          <a:ext cx="537208" cy="532166"/>
        </a:xfrm>
        <a:prstGeom prst="rect">
          <a:avLst/>
        </a:prstGeom>
      </xdr:spPr>
    </xdr:pic>
    <xdr:clientData/>
  </xdr:twoCellAnchor>
  <xdr:oneCellAnchor>
    <xdr:from>
      <xdr:col>4</xdr:col>
      <xdr:colOff>716330</xdr:colOff>
      <xdr:row>0</xdr:row>
      <xdr:rowOff>224542</xdr:rowOff>
    </xdr:from>
    <xdr:ext cx="5476218" cy="566807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15A9841-99F6-E4C3-E6D8-30CA0827FF8B}"/>
            </a:ext>
          </a:extLst>
        </xdr:cNvPr>
        <xdr:cNvSpPr/>
      </xdr:nvSpPr>
      <xdr:spPr>
        <a:xfrm>
          <a:off x="5575694" y="224542"/>
          <a:ext cx="5476218" cy="56680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20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「つける」「見つける」反射材とライトで</a:t>
          </a:r>
          <a:r>
            <a:rPr lang="ja-JP" altLang="en-US" sz="2000" b="1" cap="none" spc="0">
              <a:ln w="12700">
                <a:solidFill>
                  <a:schemeClr val="tx2">
                    <a:lumMod val="60000"/>
                    <a:lumOff val="40000"/>
                  </a:schemeClr>
                </a:solidFill>
                <a:prstDash val="solid"/>
              </a:ln>
              <a:solidFill>
                <a:srgbClr val="FF0000"/>
              </a:solidFill>
              <a:effectLst>
                <a:innerShdw blurRad="177800">
                  <a:schemeClr val="accent3">
                    <a:lumMod val="50000"/>
                  </a:schemeClr>
                </a:innerShdw>
              </a:effectLst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安全確保</a:t>
          </a:r>
        </a:p>
      </xdr:txBody>
    </xdr:sp>
    <xdr:clientData/>
  </xdr:oneCellAnchor>
  <xdr:oneCellAnchor>
    <xdr:from>
      <xdr:col>4</xdr:col>
      <xdr:colOff>102713</xdr:colOff>
      <xdr:row>0</xdr:row>
      <xdr:rowOff>470738</xdr:rowOff>
    </xdr:from>
    <xdr:ext cx="3639252" cy="329193"/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F0AA1FA-B3E7-257C-8338-CA0080CBEA34}"/>
            </a:ext>
          </a:extLst>
        </xdr:cNvPr>
        <xdr:cNvSpPr/>
      </xdr:nvSpPr>
      <xdr:spPr>
        <a:xfrm>
          <a:off x="4958762" y="470738"/>
          <a:ext cx="3639252" cy="32919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ja-JP" altLang="en-US" sz="14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4</xdr:col>
      <xdr:colOff>57206</xdr:colOff>
      <xdr:row>0</xdr:row>
      <xdr:rowOff>25512</xdr:rowOff>
    </xdr:from>
    <xdr:to>
      <xdr:col>4</xdr:col>
      <xdr:colOff>823638</xdr:colOff>
      <xdr:row>0</xdr:row>
      <xdr:rowOff>714374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DEE5069B-FEF8-1F49-61E6-1CAF132C6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6570" y="25512"/>
          <a:ext cx="766432" cy="688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25512</xdr:colOff>
      <xdr:row>2</xdr:row>
      <xdr:rowOff>85044</xdr:rowOff>
    </xdr:from>
    <xdr:to>
      <xdr:col>7</xdr:col>
      <xdr:colOff>1096735</xdr:colOff>
      <xdr:row>4</xdr:row>
      <xdr:rowOff>42522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47BD2CA-38EC-F6B9-684D-5B0D77707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458" y="1122589"/>
          <a:ext cx="1071223" cy="935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995022</xdr:colOff>
      <xdr:row>3</xdr:row>
      <xdr:rowOff>238124</xdr:rowOff>
    </xdr:from>
    <xdr:to>
      <xdr:col>6</xdr:col>
      <xdr:colOff>1437255</xdr:colOff>
      <xdr:row>4</xdr:row>
      <xdr:rowOff>8073</xdr:rowOff>
    </xdr:to>
    <xdr:sp macro="" textlink="">
      <xdr:nvSpPr>
        <xdr:cNvPr id="14" name="吹き出し: 角を丸めた四角形 13">
          <a:extLst>
            <a:ext uri="{FF2B5EF4-FFF2-40B4-BE49-F238E27FC236}">
              <a16:creationId xmlns:a16="http://schemas.microsoft.com/office/drawing/2014/main" id="{A9D47EA8-DB50-0004-9A7F-37D2021709F4}"/>
            </a:ext>
          </a:extLst>
        </xdr:cNvPr>
        <xdr:cNvSpPr/>
      </xdr:nvSpPr>
      <xdr:spPr>
        <a:xfrm>
          <a:off x="7380001" y="1521577"/>
          <a:ext cx="1967847" cy="504504"/>
        </a:xfrm>
        <a:prstGeom prst="wedgeRoundRectCallout">
          <a:avLst>
            <a:gd name="adj1" fmla="val 62875"/>
            <a:gd name="adj2" fmla="val -42571"/>
            <a:gd name="adj3" fmla="val 16667"/>
          </a:avLst>
        </a:prstGeom>
        <a:pattFill prst="wave">
          <a:fgClr>
            <a:schemeClr val="accent6">
              <a:lumMod val="20000"/>
              <a:lumOff val="80000"/>
            </a:schemeClr>
          </a:fgClr>
          <a:bgClr>
            <a:schemeClr val="bg1"/>
          </a:bgClr>
        </a:pattFill>
        <a:ln w="127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1003527</xdr:colOff>
      <xdr:row>3</xdr:row>
      <xdr:rowOff>279348</xdr:rowOff>
    </xdr:from>
    <xdr:to>
      <xdr:col>6</xdr:col>
      <xdr:colOff>1513795</xdr:colOff>
      <xdr:row>4</xdr:row>
      <xdr:rowOff>64576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A2FDD2D-A4CD-8DF3-64AF-FADF08451232}"/>
            </a:ext>
          </a:extLst>
        </xdr:cNvPr>
        <xdr:cNvSpPr txBox="1"/>
      </xdr:nvSpPr>
      <xdr:spPr>
        <a:xfrm>
          <a:off x="7388506" y="1562801"/>
          <a:ext cx="2035882" cy="5197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 b="0">
              <a:solidFill>
                <a:srgbClr val="00B05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自転車の交通ルールの理解・遵守の徹底とヘルメットの着用</a:t>
          </a:r>
        </a:p>
      </xdr:txBody>
    </xdr:sp>
    <xdr:clientData/>
  </xdr:twoCellAnchor>
  <xdr:twoCellAnchor editAs="oneCell">
    <xdr:from>
      <xdr:col>3</xdr:col>
      <xdr:colOff>540825</xdr:colOff>
      <xdr:row>11</xdr:row>
      <xdr:rowOff>185655</xdr:rowOff>
    </xdr:from>
    <xdr:to>
      <xdr:col>4</xdr:col>
      <xdr:colOff>24216</xdr:colOff>
      <xdr:row>12</xdr:row>
      <xdr:rowOff>226017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87E4A0F-AB38-5A90-D98F-6394DD400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4575" y="5408261"/>
          <a:ext cx="1009005" cy="774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96864</xdr:colOff>
      <xdr:row>9</xdr:row>
      <xdr:rowOff>8072</xdr:rowOff>
    </xdr:from>
    <xdr:to>
      <xdr:col>5</xdr:col>
      <xdr:colOff>1412606</xdr:colOff>
      <xdr:row>11</xdr:row>
      <xdr:rowOff>40360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D3790E44-0C72-4E9D-8691-59236408A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1843" y="4245890"/>
          <a:ext cx="1315742" cy="1017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826931</xdr:colOff>
      <xdr:row>11</xdr:row>
      <xdr:rowOff>73697</xdr:rowOff>
    </xdr:from>
    <xdr:to>
      <xdr:col>2</xdr:col>
      <xdr:colOff>485896</xdr:colOff>
      <xdr:row>13</xdr:row>
      <xdr:rowOff>98398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71D0D57A-4ACC-F54E-465E-C1BF891E9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593" y="5269152"/>
          <a:ext cx="1242342" cy="1001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73196</xdr:colOff>
      <xdr:row>2</xdr:row>
      <xdr:rowOff>67950</xdr:rowOff>
    </xdr:from>
    <xdr:to>
      <xdr:col>2</xdr:col>
      <xdr:colOff>678859</xdr:colOff>
      <xdr:row>5</xdr:row>
      <xdr:rowOff>58425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AC2ECCD-D0FC-F15C-CC06-50DFC103F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96" y="1099825"/>
          <a:ext cx="2408609" cy="1226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109092</xdr:colOff>
      <xdr:row>0</xdr:row>
      <xdr:rowOff>48702</xdr:rowOff>
    </xdr:from>
    <xdr:to>
      <xdr:col>3</xdr:col>
      <xdr:colOff>1059996</xdr:colOff>
      <xdr:row>1</xdr:row>
      <xdr:rowOff>29651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B403D06-856B-3A15-6957-B5AB5E859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503" y="48702"/>
          <a:ext cx="950904" cy="740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802450</xdr:colOff>
      <xdr:row>7</xdr:row>
      <xdr:rowOff>187426</xdr:rowOff>
    </xdr:from>
    <xdr:to>
      <xdr:col>2</xdr:col>
      <xdr:colOff>133017</xdr:colOff>
      <xdr:row>8</xdr:row>
      <xdr:rowOff>208767</xdr:rowOff>
    </xdr:to>
    <xdr:pic>
      <xdr:nvPicPr>
        <xdr:cNvPr id="4" name="図 3" descr="カローリングのイラスト（男性）">
          <a:extLst>
            <a:ext uri="{FF2B5EF4-FFF2-40B4-BE49-F238E27FC236}">
              <a16:creationId xmlns:a16="http://schemas.microsoft.com/office/drawing/2014/main" id="{85D27B65-4065-CA16-2874-2417EBB7F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313" y="3423316"/>
          <a:ext cx="909368" cy="752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430893</xdr:colOff>
      <xdr:row>5</xdr:row>
      <xdr:rowOff>320385</xdr:rowOff>
    </xdr:from>
    <xdr:to>
      <xdr:col>8</xdr:col>
      <xdr:colOff>45358</xdr:colOff>
      <xdr:row>7</xdr:row>
      <xdr:rowOff>566964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F05ABBD-FDA1-66D0-B6F8-072B1C5F4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605" y="2577680"/>
          <a:ext cx="1141075" cy="1225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136071</xdr:colOff>
      <xdr:row>10</xdr:row>
      <xdr:rowOff>181429</xdr:rowOff>
    </xdr:from>
    <xdr:to>
      <xdr:col>2</xdr:col>
      <xdr:colOff>45357</xdr:colOff>
      <xdr:row>12</xdr:row>
      <xdr:rowOff>56697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1AF227D-3A20-4170-5B89-1AF717D75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934" y="5126600"/>
          <a:ext cx="1488087" cy="853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1539658</xdr:colOff>
      <xdr:row>4</xdr:row>
      <xdr:rowOff>143528</xdr:rowOff>
    </xdr:from>
    <xdr:to>
      <xdr:col>3</xdr:col>
      <xdr:colOff>117431</xdr:colOff>
      <xdr:row>6</xdr:row>
      <xdr:rowOff>77513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A8028B2-4C43-73C9-69E9-A0481B460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521" y="2152912"/>
          <a:ext cx="1683184" cy="912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301070</xdr:colOff>
      <xdr:row>2</xdr:row>
      <xdr:rowOff>94047</xdr:rowOff>
    </xdr:from>
    <xdr:to>
      <xdr:col>3</xdr:col>
      <xdr:colOff>1190214</xdr:colOff>
      <xdr:row>5</xdr:row>
      <xdr:rowOff>84522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307AA50-0C66-7FB5-B6C5-80E0A974A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734" y="1124835"/>
          <a:ext cx="2415754" cy="1216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1416415</xdr:colOff>
      <xdr:row>10</xdr:row>
      <xdr:rowOff>26096</xdr:rowOff>
    </xdr:from>
    <xdr:to>
      <xdr:col>5</xdr:col>
      <xdr:colOff>562926</xdr:colOff>
      <xdr:row>11</xdr:row>
      <xdr:rowOff>652309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94A606C-8B39-4E96-0AF4-232259B19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3299" y="4971267"/>
          <a:ext cx="673120" cy="874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1009196</xdr:colOff>
      <xdr:row>6</xdr:row>
      <xdr:rowOff>94293</xdr:rowOff>
    </xdr:from>
    <xdr:to>
      <xdr:col>6</xdr:col>
      <xdr:colOff>464910</xdr:colOff>
      <xdr:row>8</xdr:row>
      <xdr:rowOff>90714</xdr:rowOff>
    </xdr:to>
    <xdr:pic>
      <xdr:nvPicPr>
        <xdr:cNvPr id="10" name="図 9" descr="ベビーヨガのイラスト">
          <a:extLst>
            <a:ext uri="{FF2B5EF4-FFF2-40B4-BE49-F238E27FC236}">
              <a16:creationId xmlns:a16="http://schemas.microsoft.com/office/drawing/2014/main" id="{8BF2A645-F29D-C6E4-C458-DB3889A7B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0535" y="3099204"/>
          <a:ext cx="975179" cy="982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878284</xdr:colOff>
      <xdr:row>2</xdr:row>
      <xdr:rowOff>79290</xdr:rowOff>
    </xdr:from>
    <xdr:to>
      <xdr:col>5</xdr:col>
      <xdr:colOff>247965</xdr:colOff>
      <xdr:row>5</xdr:row>
      <xdr:rowOff>69765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28A8332-E40B-3D1E-C792-A328855A8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695" y="1111165"/>
          <a:ext cx="2408609" cy="1226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523562</xdr:colOff>
      <xdr:row>0</xdr:row>
      <xdr:rowOff>258558</xdr:rowOff>
    </xdr:from>
    <xdr:ext cx="4091528" cy="566807"/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598CD98E-C7CC-4D39-A9AA-15E707274465}"/>
            </a:ext>
          </a:extLst>
        </xdr:cNvPr>
        <xdr:cNvSpPr/>
      </xdr:nvSpPr>
      <xdr:spPr>
        <a:xfrm>
          <a:off x="5365437" y="258558"/>
          <a:ext cx="4091528" cy="56680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20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急ぐ日も 足止め</a:t>
          </a:r>
          <a:r>
            <a:rPr lang="ja-JP" altLang="en-US" sz="20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 </a:t>
          </a:r>
          <a:r>
            <a:rPr kumimoji="0" lang="ja-JP" altLang="en-US" sz="2000" b="1" i="0" u="none" strike="noStrike" kern="0" cap="none" spc="0" normalizeH="0" baseline="0" noProof="0">
              <a:ln w="12700">
                <a:solidFill>
                  <a:srgbClr val="404040">
                    <a:lumMod val="60000"/>
                    <a:lumOff val="40000"/>
                  </a:srgbClr>
                </a:solidFill>
                <a:prstDash val="solid"/>
              </a:ln>
              <a:solidFill>
                <a:srgbClr val="FF0000"/>
              </a:solidFill>
              <a:effectLst>
                <a:innerShdw blurRad="177800">
                  <a:srgbClr val="609FC2">
                    <a:lumMod val="50000"/>
                  </a:srgbClr>
                </a:innerShdw>
              </a:effectLst>
              <a:uLnTx/>
              <a:uFillTx/>
              <a:latin typeface="AR P丸ゴシック体E" panose="020F0900000000000000" pitchFamily="50" charset="-128"/>
              <a:ea typeface="AR P丸ゴシック体E" panose="020F0900000000000000" pitchFamily="50" charset="-128"/>
              <a:cs typeface="+mn-cs"/>
            </a:rPr>
            <a:t>火</a:t>
          </a:r>
          <a:r>
            <a:rPr lang="ja-JP" altLang="en-US" sz="20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を止め 準備よし</a:t>
          </a:r>
          <a:endParaRPr lang="ja-JP" altLang="en-US" sz="2000" b="1" cap="none" spc="0">
            <a:ln w="12700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  <a:solidFill>
              <a:srgbClr val="FF0000"/>
            </a:solidFill>
            <a:effectLst>
              <a:innerShdw blurRad="177800">
                <a:schemeClr val="accent3">
                  <a:lumMod val="50000"/>
                </a:schemeClr>
              </a:innerShdw>
            </a:effectLst>
            <a:latin typeface="AR P丸ゴシック体E" panose="020F0900000000000000" pitchFamily="50" charset="-128"/>
            <a:ea typeface="AR P丸ゴシック体E" panose="020F0900000000000000" pitchFamily="50" charset="-128"/>
          </a:endParaRPr>
        </a:p>
      </xdr:txBody>
    </xdr:sp>
    <xdr:clientData/>
  </xdr:oneCellAnchor>
  <xdr:oneCellAnchor>
    <xdr:from>
      <xdr:col>4</xdr:col>
      <xdr:colOff>102713</xdr:colOff>
      <xdr:row>0</xdr:row>
      <xdr:rowOff>470738</xdr:rowOff>
    </xdr:from>
    <xdr:ext cx="3639252" cy="329193"/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7F633CB0-D3C9-4AE9-880C-6484C1A3E559}"/>
            </a:ext>
          </a:extLst>
        </xdr:cNvPr>
        <xdr:cNvSpPr/>
      </xdr:nvSpPr>
      <xdr:spPr>
        <a:xfrm>
          <a:off x="4960463" y="470738"/>
          <a:ext cx="3639252" cy="32919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endParaRPr lang="ja-JP" altLang="en-US" sz="14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7</xdr:col>
      <xdr:colOff>226786</xdr:colOff>
      <xdr:row>0</xdr:row>
      <xdr:rowOff>48810</xdr:rowOff>
    </xdr:from>
    <xdr:to>
      <xdr:col>7</xdr:col>
      <xdr:colOff>1201055</xdr:colOff>
      <xdr:row>0</xdr:row>
      <xdr:rowOff>747742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C6777DFE-EAC8-624E-391D-29D0B5DCD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7054" y="48810"/>
          <a:ext cx="974269" cy="698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Global Calendar">
      <a:dk1>
        <a:sysClr val="windowText" lastClr="000000"/>
      </a:dk1>
      <a:lt1>
        <a:sysClr val="window" lastClr="FFFFFF"/>
      </a:lt1>
      <a:dk2>
        <a:srgbClr val="404040"/>
      </a:dk2>
      <a:lt2>
        <a:srgbClr val="F6F6F1"/>
      </a:lt2>
      <a:accent1>
        <a:srgbClr val="669933"/>
      </a:accent1>
      <a:accent2>
        <a:srgbClr val="E69216"/>
      </a:accent2>
      <a:accent3>
        <a:srgbClr val="609FC2"/>
      </a:accent3>
      <a:accent4>
        <a:srgbClr val="E6B819"/>
      </a:accent4>
      <a:accent5>
        <a:srgbClr val="DA695B"/>
      </a:accent5>
      <a:accent6>
        <a:srgbClr val="956895"/>
      </a:accent6>
      <a:hlink>
        <a:srgbClr val="609FC2"/>
      </a:hlink>
      <a:folHlink>
        <a:srgbClr val="956895"/>
      </a:folHlink>
    </a:clrScheme>
    <a:fontScheme name="Calendar">
      <a:majorFont>
        <a:latin typeface="Sylfaen"/>
        <a:ea typeface=""/>
        <a:cs typeface=""/>
      </a:majorFont>
      <a:minorFont>
        <a:latin typeface="Sylfaen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 tint="-0.499984740745262"/>
    <pageSetUpPr autoPageBreaks="0" fitToPage="1"/>
  </sheetPr>
  <dimension ref="A1:K14"/>
  <sheetViews>
    <sheetView showGridLines="0" topLeftCell="C1" zoomScaleNormal="100" workbookViewId="0">
      <selection activeCell="K2" sqref="K2"/>
    </sheetView>
  </sheetViews>
  <sheetFormatPr defaultColWidth="8.88671875" defaultRowHeight="15.75" x14ac:dyDescent="0.25"/>
  <cols>
    <col min="1" max="1" width="2.6640625" style="1" customWidth="1"/>
    <col min="2" max="2" width="18.44140625" style="1" customWidth="1"/>
    <col min="3" max="8" width="17.77734375" style="1" customWidth="1"/>
    <col min="9" max="9" width="2.77734375" style="1" customWidth="1"/>
    <col min="10" max="10" width="15.77734375" style="1" customWidth="1"/>
    <col min="11" max="11" width="13.77734375" style="1" customWidth="1"/>
    <col min="12" max="16384" width="8.88671875" style="1"/>
  </cols>
  <sheetData>
    <row r="1" spans="1:11" s="4" customFormat="1" ht="60" customHeight="1" x14ac:dyDescent="0.25">
      <c r="A1" s="1"/>
      <c r="B1" s="37" t="str">
        <f>CalendarYear&amp;" 年 1 月"</f>
        <v>2025 年 1 月</v>
      </c>
      <c r="C1" s="37"/>
      <c r="D1" s="37"/>
      <c r="E1" s="2"/>
      <c r="F1" s="2"/>
      <c r="G1" s="2"/>
      <c r="H1" s="3"/>
      <c r="J1" s="36" t="s">
        <v>1</v>
      </c>
      <c r="K1" s="36"/>
    </row>
    <row r="2" spans="1:11" s="6" customFormat="1" ht="21.75" customHeight="1" thickBot="1" x14ac:dyDescent="0.3">
      <c r="A2" s="1"/>
      <c r="B2" s="5" t="str">
        <f>IF(WeekStart="日曜日", "日曜日","月曜日")</f>
        <v>日曜日</v>
      </c>
      <c r="C2" s="5" t="str">
        <f t="shared" ref="C2:H2" si="0">UPPER(TEXT(C3,"aaaa"))</f>
        <v>月曜日</v>
      </c>
      <c r="D2" s="5" t="str">
        <f t="shared" si="0"/>
        <v>火曜日</v>
      </c>
      <c r="E2" s="5" t="str">
        <f t="shared" si="0"/>
        <v>水曜日</v>
      </c>
      <c r="F2" s="5" t="str">
        <f t="shared" si="0"/>
        <v>木曜日</v>
      </c>
      <c r="G2" s="5" t="str">
        <f t="shared" si="0"/>
        <v>金曜日</v>
      </c>
      <c r="H2" s="5" t="str">
        <f t="shared" si="0"/>
        <v>土曜日</v>
      </c>
      <c r="J2" s="7" t="s">
        <v>4</v>
      </c>
      <c r="K2" s="8">
        <v>2025</v>
      </c>
    </row>
    <row r="3" spans="1:11" s="9" customFormat="1" ht="19.5" customHeight="1" x14ac:dyDescent="0.25">
      <c r="A3" s="1"/>
      <c r="B3" s="14">
        <f t="array" ref="B3:H3">DaysAndWeeks+DATE(CalendarYear,1,1)-WEEKDAY(DATE(CalendarYear,1,1),(WeekStart="月曜日")+1)+1</f>
        <v>45655</v>
      </c>
      <c r="C3" s="14">
        <v>45656</v>
      </c>
      <c r="D3" s="14">
        <v>45657</v>
      </c>
      <c r="E3" s="14">
        <v>45658</v>
      </c>
      <c r="F3" s="14">
        <v>45659</v>
      </c>
      <c r="G3" s="14">
        <v>45660</v>
      </c>
      <c r="H3" s="14">
        <v>45661</v>
      </c>
      <c r="J3" s="7" t="s">
        <v>2</v>
      </c>
      <c r="K3" s="8" t="s">
        <v>3</v>
      </c>
    </row>
    <row r="4" spans="1:11" ht="57.95" customHeight="1" x14ac:dyDescent="0.25">
      <c r="C4" s="17"/>
      <c r="D4" s="17"/>
      <c r="E4" s="17"/>
      <c r="F4" s="17"/>
      <c r="G4" s="17"/>
      <c r="H4" s="17"/>
      <c r="J4" s="10"/>
    </row>
    <row r="5" spans="1:11" s="9" customFormat="1" ht="19.5" customHeight="1" x14ac:dyDescent="0.25">
      <c r="A5" s="1"/>
      <c r="B5" s="15">
        <f t="array" ref="B5:H5">DaysAndWeeks+DATE(CalendarYear,1,1)-WEEKDAY(DATE(CalendarYear,1,1),(WeekStart="月曜日")+1)+8</f>
        <v>45662</v>
      </c>
      <c r="C5" s="15">
        <v>45663</v>
      </c>
      <c r="D5" s="15">
        <v>45664</v>
      </c>
      <c r="E5" s="15">
        <v>45665</v>
      </c>
      <c r="F5" s="15">
        <v>45666</v>
      </c>
      <c r="G5" s="15">
        <v>45667</v>
      </c>
      <c r="H5" s="15">
        <v>45668</v>
      </c>
    </row>
    <row r="6" spans="1:11" ht="57.95" customHeight="1" x14ac:dyDescent="0.25">
      <c r="B6" s="11"/>
      <c r="C6" s="11"/>
      <c r="D6" s="11"/>
      <c r="E6" s="11"/>
      <c r="F6" s="11"/>
      <c r="G6" s="11"/>
      <c r="H6" s="11"/>
      <c r="J6" s="12"/>
    </row>
    <row r="7" spans="1:11" s="9" customFormat="1" ht="19.5" customHeight="1" x14ac:dyDescent="0.25">
      <c r="A7" s="1"/>
      <c r="B7" s="14">
        <f t="array" ref="B7:H7">DaysAndWeeks+DATE(CalendarYear,1,1)-WEEKDAY(DATE(CalendarYear,1,1),(WeekStart="月曜日")+1)+15</f>
        <v>45669</v>
      </c>
      <c r="C7" s="14">
        <v>45670</v>
      </c>
      <c r="D7" s="14">
        <v>45671</v>
      </c>
      <c r="E7" s="14">
        <v>45672</v>
      </c>
      <c r="F7" s="14">
        <v>45673</v>
      </c>
      <c r="G7" s="14">
        <v>45674</v>
      </c>
      <c r="H7" s="14">
        <v>45675</v>
      </c>
      <c r="J7" s="12"/>
    </row>
    <row r="8" spans="1:11" ht="57.95" customHeight="1" x14ac:dyDescent="0.25"/>
    <row r="9" spans="1:11" s="9" customFormat="1" ht="19.5" customHeight="1" x14ac:dyDescent="0.25">
      <c r="A9" s="1"/>
      <c r="B9" s="15">
        <f t="array" ref="B9:H9">DaysAndWeeks+DATE(CalendarYear,1,1)-WEEKDAY(DATE(CalendarYear,1,1),(WeekStart="月曜日")+1)+22</f>
        <v>45676</v>
      </c>
      <c r="C9" s="15">
        <v>45677</v>
      </c>
      <c r="D9" s="15">
        <v>45678</v>
      </c>
      <c r="E9" s="15">
        <v>45679</v>
      </c>
      <c r="F9" s="15">
        <v>45680</v>
      </c>
      <c r="G9" s="15">
        <v>45681</v>
      </c>
      <c r="H9" s="15">
        <v>45682</v>
      </c>
    </row>
    <row r="10" spans="1:11" ht="57.95" customHeight="1" x14ac:dyDescent="0.25">
      <c r="B10" s="11"/>
      <c r="C10" s="11"/>
      <c r="D10" s="11"/>
      <c r="E10" s="11"/>
      <c r="F10" s="11"/>
      <c r="G10" s="11"/>
      <c r="H10" s="11"/>
    </row>
    <row r="11" spans="1:11" s="9" customFormat="1" ht="19.5" customHeight="1" x14ac:dyDescent="0.25">
      <c r="A11" s="1"/>
      <c r="B11" s="14">
        <f t="array" ref="B11:H11">DaysAndWeeks+DATE(CalendarYear,1,1)-WEEKDAY(DATE(CalendarYear,1,1),(WeekStart="月曜日")+1)+29</f>
        <v>45683</v>
      </c>
      <c r="C11" s="14">
        <v>45684</v>
      </c>
      <c r="D11" s="14">
        <v>45685</v>
      </c>
      <c r="E11" s="14">
        <v>45686</v>
      </c>
      <c r="F11" s="14">
        <v>45687</v>
      </c>
      <c r="G11" s="14">
        <v>45688</v>
      </c>
      <c r="H11" s="14">
        <v>45689</v>
      </c>
    </row>
    <row r="12" spans="1:11" ht="57.95" customHeight="1" x14ac:dyDescent="0.25"/>
    <row r="13" spans="1:11" s="9" customFormat="1" ht="19.5" customHeight="1" x14ac:dyDescent="0.25">
      <c r="A13" s="1"/>
      <c r="B13" s="15">
        <f t="array" ref="B13:C13">DaysAndWeeks+DATE(CalendarYear,1,1)-WEEKDAY(DATE(CalendarYear,1,1),(WeekStart="月曜日")+1)+36</f>
        <v>45690</v>
      </c>
      <c r="C13" s="15">
        <v>45691</v>
      </c>
      <c r="D13" s="34" t="s">
        <v>0</v>
      </c>
      <c r="E13" s="35"/>
      <c r="F13" s="35"/>
      <c r="G13" s="35"/>
      <c r="H13" s="35"/>
    </row>
    <row r="14" spans="1:11" ht="57.95" customHeight="1" x14ac:dyDescent="0.25">
      <c r="B14" s="11"/>
      <c r="C14" s="11"/>
      <c r="D14" s="34"/>
      <c r="E14" s="35"/>
      <c r="F14" s="35"/>
      <c r="G14" s="35"/>
      <c r="H14" s="35"/>
    </row>
  </sheetData>
  <mergeCells count="4">
    <mergeCell ref="D13:D14"/>
    <mergeCell ref="E13:H14"/>
    <mergeCell ref="J1:K1"/>
    <mergeCell ref="B1:D1"/>
  </mergeCells>
  <phoneticPr fontId="1" type="noConversion"/>
  <conditionalFormatting sqref="B3:G3">
    <cfRule type="expression" dxfId="23" priority="23">
      <formula>DAY(B3)&gt;8</formula>
    </cfRule>
  </conditionalFormatting>
  <conditionalFormatting sqref="B11:H11 B13:C13">
    <cfRule type="expression" dxfId="22" priority="24">
      <formula>AND(DAY(B11)&gt;=1,DAY(B11)&lt;=15)</formula>
    </cfRule>
  </conditionalFormatting>
  <dataValidations count="13">
    <dataValidation type="list" errorStyle="warning" allowBlank="1" showInputMessage="1" showErrorMessage="1" error="リストから曜日を選びます。[キャンセル] を選択し、Alt キーを押しながら下矢印キーを押して、ドロップダウン リストから曜日を選びます。" prompt="このセルで、週の最初の曜日を選択します。Alt + 下矢印キーを押してドロップダウン リストを開きます。下矢印キーで移動し、Enter キーを押して選択します。" sqref="K3" xr:uid="{00000000-0002-0000-0000-000000000000}">
      <formula1>"日曜日,月曜日"</formula1>
    </dataValidation>
    <dataValidation allowBlank="1" showInputMessage="1" showErrorMessage="1" prompt="このブックでは、カスタムの 1 か月カレンダーを作成します。この 1 月のワークシートを使って、すべての月の年および週の最初の曜日をカスタマイズします。各月は、個別のワークシート上にあります" sqref="A1" xr:uid="{00000000-0002-0000-0000-000001000000}"/>
    <dataValidation allowBlank="1" showInputMessage="1" showErrorMessage="1" prompt="年を入力し、下のセルでカレンダーの最初の日を選択します。これらのカレンダー設定用のセルは印刷されません。" sqref="J1:K1" xr:uid="{00000000-0002-0000-0000-000002000000}"/>
    <dataValidation allowBlank="1" showInputMessage="1" showErrorMessage="1" prompt="右のセルに年を入力します" sqref="J2" xr:uid="{00000000-0002-0000-0000-000003000000}"/>
    <dataValidation allowBlank="1" showInputMessage="1" showErrorMessage="1" prompt="右側のセルで週の最初の曜日を選びます" sqref="J3" xr:uid="{00000000-0002-0000-0000-000004000000}"/>
    <dataValidation allowBlank="1" showInputMessage="1" showErrorMessage="1" prompt="このセルに年を入力します" sqref="K2" xr:uid="{00000000-0002-0000-0000-000005000000}"/>
    <dataValidation allowBlank="1" showInputMessage="1" showErrorMessage="1" prompt="この行には、このカレンダーの曜日名が含まれます。このセルには、週の最初の曜日が含まれます。週の最初の曜日を変更するには、このワークシートのセル K3 に新しい曜日を入力します" sqref="B2" xr:uid="{00000000-0002-0000-0000-000006000000}"/>
    <dataValidation allowBlank="1" showInputMessage="1" showErrorMessage="1" prompt="この行と行 5、7、9、11、13 には、週のカレンダー日が含まれます。このセルの数字が 1 でない場合は、前の月の日付ということです。セル E13 にメモを入力します" sqref="B3" xr:uid="{00000000-0002-0000-0000-000007000000}"/>
    <dataValidation allowBlank="1" showInputMessage="1" showErrorMessage="1" prompt="このセルの年は、セル K2 に入力された年に基づいて自動的に更新されます。下のカレンダーには、細字フォントの網掛けの前の月と次の月の日付が含まれます" sqref="B1:D1" xr:uid="{00000000-0002-0000-0000-000008000000}"/>
    <dataValidation allowBlank="1" showInputMessage="1" showErrorMessage="1" prompt="曜日は自動的に決定されます" sqref="C2:H2" xr:uid="{00000000-0002-0000-0000-000009000000}"/>
    <dataValidation allowBlank="1" showInputMessage="1" showErrorMessage="1" prompt="この行と行 6、8、10、12、14 は、上のセルのカレンダー日に関連する毎日のメモを入力するためのセルです" sqref="B4" xr:uid="{00000000-0002-0000-0000-00000A000000}"/>
    <dataValidation allowBlank="1" showInputMessage="1" showErrorMessage="1" prompt="このセルにメモを入力します" sqref="E13:H14" xr:uid="{00000000-0002-0000-0000-00000B000000}"/>
    <dataValidation allowBlank="1" showInputMessage="1" showErrorMessage="1" prompt="右のセルにメモを入力します" sqref="D13:D14" xr:uid="{00000000-0002-0000-0000-00000C000000}"/>
  </dataValidations>
  <printOptions horizontalCentered="1" verticalCentered="1"/>
  <pageMargins left="0.7" right="0.7" top="0.75" bottom="0.75" header="0.3" footer="0.3"/>
  <pageSetup paperSize="9" orientation="landscape" r:id="rId1"/>
  <headerFooter differentFirst="1" alignWithMargins="0">
    <oddFooter>Page 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2" tint="-0.499984740745262"/>
    <pageSetUpPr fitToPage="1"/>
  </sheetPr>
  <dimension ref="B1:H14"/>
  <sheetViews>
    <sheetView showGridLines="0" topLeftCell="A10" zoomScale="77" zoomScaleNormal="77" workbookViewId="0">
      <selection activeCell="F24" sqref="F24"/>
    </sheetView>
  </sheetViews>
  <sheetFormatPr defaultColWidth="8.88671875" defaultRowHeight="15.75" x14ac:dyDescent="0.25"/>
  <cols>
    <col min="1" max="1" width="2.6640625" style="1" customWidth="1"/>
    <col min="2" max="2" width="18.44140625" style="1" customWidth="1"/>
    <col min="3" max="8" width="17.77734375" style="1" customWidth="1"/>
    <col min="9" max="9" width="2.77734375" style="1" customWidth="1"/>
    <col min="10" max="16384" width="8.88671875" style="1"/>
  </cols>
  <sheetData>
    <row r="1" spans="2:8" ht="60" customHeight="1" thickBot="1" x14ac:dyDescent="0.3">
      <c r="B1" s="47" t="str">
        <f>CalendarYear&amp;" 年 10 月"</f>
        <v>2025 年 10 月</v>
      </c>
      <c r="C1" s="47"/>
      <c r="D1" s="47"/>
      <c r="E1" s="48" t="s">
        <v>56</v>
      </c>
      <c r="F1" s="49"/>
      <c r="G1" s="49"/>
      <c r="H1" s="50"/>
    </row>
    <row r="2" spans="2:8" ht="21.75" customHeight="1" thickBot="1" x14ac:dyDescent="0.3">
      <c r="B2" s="5" t="str">
        <f>IF(WeekStart="日曜日", "日曜日","月曜日")</f>
        <v>日曜日</v>
      </c>
      <c r="C2" s="5" t="str">
        <f t="shared" ref="C2:H2" si="0">UPPER(TEXT(C5,"aaaa"))</f>
        <v>月曜日</v>
      </c>
      <c r="D2" s="5" t="str">
        <f t="shared" si="0"/>
        <v>火曜日</v>
      </c>
      <c r="E2" s="5" t="str">
        <f t="shared" si="0"/>
        <v>水曜日</v>
      </c>
      <c r="F2" s="5" t="str">
        <f t="shared" si="0"/>
        <v>木曜日</v>
      </c>
      <c r="G2" s="5" t="str">
        <f t="shared" si="0"/>
        <v>金曜日</v>
      </c>
      <c r="H2" s="5" t="str">
        <f t="shared" si="0"/>
        <v>土曜日</v>
      </c>
    </row>
    <row r="3" spans="2:8" ht="19.5" customHeight="1" x14ac:dyDescent="0.25">
      <c r="B3" s="28">
        <f t="array" ref="B3:H3">DaysAndWeeks+DATE(CalendarYear,9,1)-WEEKDAY(DATE(CalendarYear,9,1),(WeekStart="月曜日")+1)+22</f>
        <v>45921</v>
      </c>
      <c r="C3" s="28">
        <v>45922</v>
      </c>
      <c r="D3" s="28">
        <v>45923</v>
      </c>
      <c r="E3" s="28">
        <v>45924</v>
      </c>
      <c r="F3" s="28">
        <v>45925</v>
      </c>
      <c r="G3" s="28">
        <v>45926</v>
      </c>
      <c r="H3" s="25">
        <v>45927</v>
      </c>
    </row>
    <row r="4" spans="2:8" ht="57.95" customHeight="1" x14ac:dyDescent="0.25">
      <c r="B4" s="19" t="s">
        <v>33</v>
      </c>
      <c r="C4" s="19" t="s">
        <v>38</v>
      </c>
      <c r="D4" s="19"/>
      <c r="E4" s="19" t="s">
        <v>30</v>
      </c>
      <c r="F4" s="20"/>
      <c r="G4" s="19" t="s">
        <v>9</v>
      </c>
      <c r="H4" s="19"/>
    </row>
    <row r="5" spans="2:8" ht="19.5" customHeight="1" x14ac:dyDescent="0.25">
      <c r="B5" s="14">
        <f t="array" ref="B5:H5">DaysAndWeeks+DATE(CalendarYear,10,1)-WEEKDAY(DATE(CalendarYear,10,1),(WeekStart="月曜日")+1)+1</f>
        <v>45928</v>
      </c>
      <c r="C5" s="14">
        <v>45929</v>
      </c>
      <c r="D5" s="14">
        <v>45930</v>
      </c>
      <c r="E5" s="14">
        <v>45931</v>
      </c>
      <c r="F5" s="14">
        <v>45932</v>
      </c>
      <c r="G5" s="14">
        <v>45933</v>
      </c>
      <c r="H5" s="14">
        <v>45934</v>
      </c>
    </row>
    <row r="6" spans="2:8" ht="57.95" customHeight="1" x14ac:dyDescent="0.25">
      <c r="B6" s="1" t="s">
        <v>16</v>
      </c>
      <c r="C6" s="1" t="s">
        <v>22</v>
      </c>
      <c r="D6" s="33" t="s">
        <v>66</v>
      </c>
      <c r="E6" s="1" t="s">
        <v>47</v>
      </c>
      <c r="F6" s="27"/>
      <c r="G6" s="17" t="s">
        <v>60</v>
      </c>
      <c r="H6" s="17" t="s">
        <v>51</v>
      </c>
    </row>
    <row r="7" spans="2:8" ht="19.5" customHeight="1" x14ac:dyDescent="0.25">
      <c r="B7" s="16">
        <f t="array" ref="B7:H7">DaysAndWeeks+DATE(CalendarYear,10,1)-WEEKDAY(DATE(CalendarYear,10,1),(WeekStart="月曜日")+1)+8</f>
        <v>45935</v>
      </c>
      <c r="C7" s="16">
        <v>45936</v>
      </c>
      <c r="D7" s="16">
        <v>45937</v>
      </c>
      <c r="E7" s="16">
        <v>45938</v>
      </c>
      <c r="F7" s="16">
        <v>45939</v>
      </c>
      <c r="G7" s="16">
        <v>45940</v>
      </c>
      <c r="H7" s="16">
        <v>45941</v>
      </c>
    </row>
    <row r="8" spans="2:8" ht="57.95" customHeight="1" x14ac:dyDescent="0.25">
      <c r="B8" s="29" t="s">
        <v>31</v>
      </c>
      <c r="C8" s="29"/>
      <c r="D8" s="26" t="s">
        <v>58</v>
      </c>
      <c r="E8" s="29"/>
      <c r="F8" s="30"/>
      <c r="G8" s="29" t="s">
        <v>49</v>
      </c>
      <c r="H8" s="29" t="s">
        <v>59</v>
      </c>
    </row>
    <row r="9" spans="2:8" ht="19.5" customHeight="1" x14ac:dyDescent="0.25">
      <c r="B9" s="14">
        <f t="array" ref="B9:H9">DaysAndWeeks+DATE(CalendarYear,10,1)-WEEKDAY(DATE(CalendarYear,10,1),(WeekStart="月曜日")+1)+15</f>
        <v>45942</v>
      </c>
      <c r="C9" s="14">
        <v>45943</v>
      </c>
      <c r="D9" s="14">
        <v>45944</v>
      </c>
      <c r="E9" s="14">
        <v>45945</v>
      </c>
      <c r="F9" s="14">
        <v>45946</v>
      </c>
      <c r="G9" s="14">
        <v>45947</v>
      </c>
      <c r="H9" s="14">
        <v>45948</v>
      </c>
    </row>
    <row r="10" spans="2:8" ht="57.95" customHeight="1" x14ac:dyDescent="0.25">
      <c r="B10" s="53"/>
      <c r="C10" s="21"/>
      <c r="E10" s="1" t="s">
        <v>47</v>
      </c>
      <c r="F10" s="1" t="s">
        <v>44</v>
      </c>
      <c r="G10" s="1" t="s">
        <v>46</v>
      </c>
      <c r="H10" s="17" t="s">
        <v>42</v>
      </c>
    </row>
    <row r="11" spans="2:8" ht="19.5" customHeight="1" x14ac:dyDescent="0.25">
      <c r="B11" s="16">
        <f t="array" ref="B11:H11">DaysAndWeeks+DATE(CalendarYear,10,1)-WEEKDAY(DATE(CalendarYear,10,1),(WeekStart="月曜日")+1)+22</f>
        <v>45949</v>
      </c>
      <c r="C11" s="16">
        <v>45950</v>
      </c>
      <c r="D11" s="16">
        <v>45951</v>
      </c>
      <c r="E11" s="16">
        <v>45952</v>
      </c>
      <c r="F11" s="16">
        <v>45953</v>
      </c>
      <c r="G11" s="16">
        <v>45954</v>
      </c>
      <c r="H11" s="16">
        <v>45955</v>
      </c>
    </row>
    <row r="12" spans="2:8" ht="57.95" customHeight="1" x14ac:dyDescent="0.25">
      <c r="B12" s="26" t="s">
        <v>65</v>
      </c>
      <c r="C12" s="29"/>
      <c r="D12" s="29" t="s">
        <v>40</v>
      </c>
      <c r="E12" s="29" t="s">
        <v>41</v>
      </c>
      <c r="F12" s="30"/>
      <c r="G12" s="29"/>
      <c r="H12" s="29"/>
    </row>
    <row r="13" spans="2:8" ht="19.5" customHeight="1" x14ac:dyDescent="0.25">
      <c r="B13" s="14">
        <f t="array" ref="B13:H13">DaysAndWeeks+DATE(CalendarYear,10,1)-WEEKDAY(DATE(CalendarYear,10,1),(WeekStart="月曜日")+1)+29</f>
        <v>45956</v>
      </c>
      <c r="C13" s="14">
        <v>45957</v>
      </c>
      <c r="D13" s="14">
        <v>45958</v>
      </c>
      <c r="E13" s="14">
        <v>45959</v>
      </c>
      <c r="F13" s="14">
        <v>45960</v>
      </c>
      <c r="G13" s="14">
        <v>45961</v>
      </c>
      <c r="H13" s="14">
        <v>45962</v>
      </c>
    </row>
    <row r="14" spans="2:8" ht="57.95" customHeight="1" x14ac:dyDescent="0.25">
      <c r="B14" s="17" t="s">
        <v>67</v>
      </c>
      <c r="C14" s="17" t="s">
        <v>53</v>
      </c>
      <c r="G14" s="1" t="s">
        <v>22</v>
      </c>
      <c r="H14" s="53"/>
    </row>
  </sheetData>
  <mergeCells count="2">
    <mergeCell ref="B1:D1"/>
    <mergeCell ref="E1:H1"/>
  </mergeCells>
  <phoneticPr fontId="31"/>
  <conditionalFormatting sqref="B5:G5">
    <cfRule type="expression" dxfId="5" priority="1">
      <formula>DAY(B5)&gt;8</formula>
    </cfRule>
  </conditionalFormatting>
  <conditionalFormatting sqref="B13:H13">
    <cfRule type="expression" dxfId="4" priority="2">
      <formula>AND(DAY(B13)&gt;=1,DAY(B13)&lt;=15)</formula>
    </cfRule>
  </conditionalFormatting>
  <dataValidations count="6">
    <dataValidation allowBlank="1" showInputMessage="1" showErrorMessage="1" prompt="曜日は自動的に決定されます" sqref="C2:H2" xr:uid="{00000000-0002-0000-0900-000000000000}"/>
    <dataValidation allowBlank="1" showInputMessage="1" showErrorMessage="1" prompt="この行と行 5、7、9、11、13 には、週のカレンダー日が含まれます。このセルの数字が 1 でない場合は、前の月の日付ということです。セル E13 にメモを入力します" sqref="B5" xr:uid="{00000000-0002-0000-0900-000001000000}"/>
    <dataValidation allowBlank="1" showInputMessage="1" showErrorMessage="1" prompt="10 月の月間カレンダー" sqref="A1" xr:uid="{00000000-0002-0000-0900-000002000000}"/>
    <dataValidation allowBlank="1" showInputMessage="1" showErrorMessage="1" prompt="この行と行 6、8、10、12、14 は、上のセルのカレンダー日に関連する毎日のメモを入力するためのセルです" sqref="B6" xr:uid="{00000000-0002-0000-0900-000005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1:D1" xr:uid="{00000000-0002-0000-09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K3 で新しい曜日を選びます" sqref="B2" xr:uid="{00000000-0002-0000-0900-000007000000}"/>
  </dataValidations>
  <printOptions horizontalCentered="1" verticalCentered="1"/>
  <pageMargins left="0.7" right="0.7" top="0.75" bottom="0.75" header="0.3" footer="0.3"/>
  <pageSetup paperSize="9" scale="82" orientation="landscape" r:id="rId1"/>
  <headerFooter differentFirst="1" alignWithMargins="0"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2" tint="-0.89999084444715716"/>
    <pageSetUpPr fitToPage="1"/>
  </sheetPr>
  <dimension ref="B1:H14"/>
  <sheetViews>
    <sheetView showGridLines="0" tabSelected="1" topLeftCell="A10" zoomScale="73" zoomScaleNormal="73" workbookViewId="0">
      <selection activeCell="L12" sqref="L12"/>
    </sheetView>
  </sheetViews>
  <sheetFormatPr defaultColWidth="8.88671875" defaultRowHeight="15.75" x14ac:dyDescent="0.25"/>
  <cols>
    <col min="1" max="1" width="2.6640625" style="1" customWidth="1"/>
    <col min="2" max="2" width="18.44140625" style="1" customWidth="1"/>
    <col min="3" max="8" width="17.77734375" style="1" customWidth="1"/>
    <col min="9" max="9" width="2.77734375" style="1" customWidth="1"/>
    <col min="10" max="16384" width="8.88671875" style="1"/>
  </cols>
  <sheetData>
    <row r="1" spans="2:8" ht="60" customHeight="1" thickBot="1" x14ac:dyDescent="0.3">
      <c r="B1" s="51" t="str">
        <f>CalendarYear&amp;" 年 11 月"</f>
        <v>2025 年 11 月</v>
      </c>
      <c r="C1" s="51"/>
      <c r="D1" s="51"/>
      <c r="E1" s="48" t="s">
        <v>61</v>
      </c>
      <c r="F1" s="49"/>
      <c r="G1" s="49"/>
      <c r="H1" s="50"/>
    </row>
    <row r="2" spans="2:8" ht="21.75" customHeight="1" thickBot="1" x14ac:dyDescent="0.3">
      <c r="B2" s="5" t="str">
        <f>IF(WeekStart="日曜日", "日曜日","月曜日")</f>
        <v>日曜日</v>
      </c>
      <c r="C2" s="5" t="str">
        <f t="shared" ref="C2:H2" si="0">UPPER(TEXT(C3,"aaaa"))</f>
        <v>月曜日</v>
      </c>
      <c r="D2" s="5" t="str">
        <f t="shared" si="0"/>
        <v>火曜日</v>
      </c>
      <c r="E2" s="5" t="str">
        <f t="shared" si="0"/>
        <v>水曜日</v>
      </c>
      <c r="F2" s="5" t="str">
        <f t="shared" si="0"/>
        <v>木曜日</v>
      </c>
      <c r="G2" s="5" t="str">
        <f t="shared" si="0"/>
        <v>金曜日</v>
      </c>
      <c r="H2" s="5" t="str">
        <f t="shared" si="0"/>
        <v>土曜日</v>
      </c>
    </row>
    <row r="3" spans="2:8" ht="19.5" customHeight="1" x14ac:dyDescent="0.25">
      <c r="B3" s="14">
        <f t="array" ref="B3:H3">DaysAndWeeks+DATE(CalendarYear,11,1)-WEEKDAY(DATE(CalendarYear,11,1),(WeekStart="月曜日")+1)+1</f>
        <v>45956</v>
      </c>
      <c r="C3" s="14">
        <v>45957</v>
      </c>
      <c r="D3" s="14">
        <v>45958</v>
      </c>
      <c r="E3" s="14">
        <v>45959</v>
      </c>
      <c r="F3" s="14">
        <v>45960</v>
      </c>
      <c r="G3" s="14">
        <v>45961</v>
      </c>
      <c r="H3" s="14">
        <v>45962</v>
      </c>
    </row>
    <row r="4" spans="2:8" ht="57.95" customHeight="1" x14ac:dyDescent="0.25">
      <c r="B4" s="24"/>
      <c r="C4" s="23"/>
      <c r="D4" s="23"/>
      <c r="F4" s="54" t="s">
        <v>68</v>
      </c>
      <c r="G4" s="55"/>
      <c r="H4" s="55"/>
    </row>
    <row r="5" spans="2:8" ht="19.5" customHeight="1" x14ac:dyDescent="0.25">
      <c r="B5" s="16">
        <f t="array" ref="B5:H5">DaysAndWeeks+DATE(CalendarYear,11,1)-WEEKDAY(DATE(CalendarYear,11,1),(WeekStart="月曜日")+1)+8</f>
        <v>45963</v>
      </c>
      <c r="C5" s="16">
        <v>45964</v>
      </c>
      <c r="D5" s="16">
        <v>45965</v>
      </c>
      <c r="E5" s="16">
        <v>45966</v>
      </c>
      <c r="F5" s="16">
        <v>45967</v>
      </c>
      <c r="G5" s="16">
        <v>45968</v>
      </c>
      <c r="H5" s="16">
        <v>45969</v>
      </c>
    </row>
    <row r="6" spans="2:8" ht="57.95" customHeight="1" x14ac:dyDescent="0.25">
      <c r="B6" s="26" t="s">
        <v>63</v>
      </c>
      <c r="C6" s="32"/>
      <c r="D6" s="30"/>
      <c r="E6" s="29" t="s">
        <v>47</v>
      </c>
      <c r="F6" s="29"/>
      <c r="G6" s="30"/>
      <c r="H6" s="26" t="s">
        <v>50</v>
      </c>
    </row>
    <row r="7" spans="2:8" ht="19.5" customHeight="1" x14ac:dyDescent="0.25">
      <c r="B7" s="14">
        <f t="array" ref="B7:H7">DaysAndWeeks+DATE(CalendarYear,11,1)-WEEKDAY(DATE(CalendarYear,11,1),(WeekStart="月曜日")+1)+15</f>
        <v>45970</v>
      </c>
      <c r="C7" s="14">
        <v>45971</v>
      </c>
      <c r="D7" s="14">
        <v>45972</v>
      </c>
      <c r="E7" s="14">
        <v>45973</v>
      </c>
      <c r="F7" s="14">
        <v>45974</v>
      </c>
      <c r="G7" s="14">
        <v>45975</v>
      </c>
      <c r="H7" s="14">
        <v>45976</v>
      </c>
    </row>
    <row r="8" spans="2:8" ht="57.95" customHeight="1" x14ac:dyDescent="0.25">
      <c r="B8" s="1" t="s">
        <v>52</v>
      </c>
      <c r="D8" s="1" t="s">
        <v>43</v>
      </c>
      <c r="F8" s="1" t="s">
        <v>12</v>
      </c>
      <c r="H8" s="53"/>
    </row>
    <row r="9" spans="2:8" ht="19.5" customHeight="1" x14ac:dyDescent="0.25">
      <c r="B9" s="16">
        <f t="array" ref="B9:H9">DaysAndWeeks+DATE(CalendarYear,11,1)-WEEKDAY(DATE(CalendarYear,11,1),(WeekStart="月曜日")+1)+22</f>
        <v>45977</v>
      </c>
      <c r="C9" s="16">
        <v>45978</v>
      </c>
      <c r="D9" s="16">
        <v>45979</v>
      </c>
      <c r="E9" s="16">
        <v>45980</v>
      </c>
      <c r="F9" s="16">
        <v>45981</v>
      </c>
      <c r="G9" s="16">
        <v>45982</v>
      </c>
      <c r="H9" s="16">
        <v>45983</v>
      </c>
    </row>
    <row r="10" spans="2:8" ht="57.95" customHeight="1" x14ac:dyDescent="0.25">
      <c r="B10" s="26" t="s">
        <v>64</v>
      </c>
      <c r="C10" s="29" t="s">
        <v>45</v>
      </c>
      <c r="D10" s="29" t="s">
        <v>48</v>
      </c>
      <c r="E10" s="29" t="s">
        <v>47</v>
      </c>
      <c r="F10" s="29"/>
      <c r="G10" s="29"/>
      <c r="H10" s="29"/>
    </row>
    <row r="11" spans="2:8" ht="19.5" customHeight="1" x14ac:dyDescent="0.25">
      <c r="B11" s="14">
        <f t="array" ref="B11:H11">DaysAndWeeks+DATE(CalendarYear,11,1)-WEEKDAY(DATE(CalendarYear,11,1),(WeekStart="月曜日")+1)+29</f>
        <v>45984</v>
      </c>
      <c r="C11" s="14">
        <v>45985</v>
      </c>
      <c r="D11" s="14">
        <v>45986</v>
      </c>
      <c r="E11" s="14">
        <v>45987</v>
      </c>
      <c r="F11" s="14">
        <v>45988</v>
      </c>
      <c r="G11" s="14">
        <v>45989</v>
      </c>
      <c r="H11" s="14">
        <v>45990</v>
      </c>
    </row>
    <row r="12" spans="2:8" ht="57.95" customHeight="1" x14ac:dyDescent="0.25">
      <c r="B12"/>
      <c r="C12" s="31" t="s">
        <v>57</v>
      </c>
      <c r="E12" s="17" t="s">
        <v>54</v>
      </c>
      <c r="H12" s="1" t="s">
        <v>22</v>
      </c>
    </row>
    <row r="13" spans="2:8" ht="19.5" customHeight="1" x14ac:dyDescent="0.25">
      <c r="B13" s="16">
        <f t="array" ref="B13:C13">DaysAndWeeks+DATE(CalendarYear,11,1)-WEEKDAY(DATE(CalendarYear,11,1),(WeekStart="月曜日")+1)+36</f>
        <v>45991</v>
      </c>
      <c r="C13" s="16">
        <v>45992</v>
      </c>
      <c r="D13" s="52" t="s">
        <v>62</v>
      </c>
      <c r="E13" s="41"/>
      <c r="F13" s="41"/>
      <c r="G13" s="41"/>
      <c r="H13" s="41"/>
    </row>
    <row r="14" spans="2:8" ht="57.95" customHeight="1" x14ac:dyDescent="0.25">
      <c r="B14" s="11"/>
      <c r="C14" s="26" t="s">
        <v>55</v>
      </c>
      <c r="D14" s="52"/>
      <c r="E14" s="41"/>
      <c r="F14" s="41"/>
      <c r="G14" s="41"/>
      <c r="H14" s="41"/>
    </row>
  </sheetData>
  <mergeCells count="4">
    <mergeCell ref="B1:D1"/>
    <mergeCell ref="D13:H14"/>
    <mergeCell ref="E1:H1"/>
    <mergeCell ref="F4:H4"/>
  </mergeCells>
  <phoneticPr fontId="31"/>
  <conditionalFormatting sqref="B3:G3">
    <cfRule type="expression" dxfId="3" priority="1">
      <formula>DAY(B3)&gt;8</formula>
    </cfRule>
  </conditionalFormatting>
  <conditionalFormatting sqref="B11:H11 B13:C13">
    <cfRule type="expression" dxfId="2" priority="2">
      <formula>AND(DAY(B11)&gt;=1,DAY(B11)&lt;=15)</formula>
    </cfRule>
  </conditionalFormatting>
  <dataValidations count="6">
    <dataValidation allowBlank="1" showInputMessage="1" showErrorMessage="1" prompt="曜日は自動的に決定されます" sqref="C2:H2" xr:uid="{00000000-0002-0000-0A00-000000000000}"/>
    <dataValidation allowBlank="1" showInputMessage="1" showErrorMessage="1" prompt="この行と行 5、7、9、11、13 には、週のカレンダー日が含まれます。このセルの数字が 1 でない場合は、前の月の日付ということです。セル E13 にメモを入力します" sqref="B3" xr:uid="{00000000-0002-0000-0A00-000001000000}"/>
    <dataValidation allowBlank="1" showInputMessage="1" showErrorMessage="1" prompt="11 月の月間カレンダー" sqref="A1" xr:uid="{00000000-0002-0000-0A00-000002000000}"/>
    <dataValidation allowBlank="1" showInputMessage="1" showErrorMessage="1" prompt="右側のセルにメモを入力します" sqref="D13:D14" xr:uid="{00000000-0002-0000-0A00-000003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1:D1" xr:uid="{00000000-0002-0000-0A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K3 で新しい曜日を選びます" sqref="B2" xr:uid="{00000000-0002-0000-0A00-000007000000}"/>
  </dataValidations>
  <printOptions horizontalCentered="1" verticalCentered="1"/>
  <pageMargins left="0.7" right="0.7" top="0.75" bottom="0.75" header="0.3" footer="0.3"/>
  <pageSetup paperSize="9" scale="82" orientation="landscape" r:id="rId1"/>
  <headerFooter differentFirst="1" alignWithMargins="0">
    <oddFooter>Page 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1" tint="4.9989318521683403E-2"/>
    <pageSetUpPr fitToPage="1"/>
  </sheetPr>
  <dimension ref="B1:H14"/>
  <sheetViews>
    <sheetView showGridLines="0" topLeftCell="A4" workbookViewId="0"/>
  </sheetViews>
  <sheetFormatPr defaultColWidth="8.88671875" defaultRowHeight="15.75" x14ac:dyDescent="0.25"/>
  <cols>
    <col min="1" max="1" width="2.6640625" style="1" customWidth="1"/>
    <col min="2" max="2" width="18.44140625" style="1" customWidth="1"/>
    <col min="3" max="8" width="17.77734375" style="1" customWidth="1"/>
    <col min="9" max="9" width="2.77734375" style="1" customWidth="1"/>
    <col min="10" max="16384" width="8.88671875" style="1"/>
  </cols>
  <sheetData>
    <row r="1" spans="2:8" ht="60" customHeight="1" x14ac:dyDescent="0.25">
      <c r="B1" s="38" t="str">
        <f>CalendarYear&amp;" 年 12 月"</f>
        <v>2025 年 12 月</v>
      </c>
      <c r="C1" s="38"/>
      <c r="D1" s="38"/>
      <c r="E1" s="2"/>
      <c r="F1" s="2"/>
      <c r="G1" s="2"/>
      <c r="H1" s="13"/>
    </row>
    <row r="2" spans="2:8" ht="21.75" customHeight="1" thickBot="1" x14ac:dyDescent="0.3">
      <c r="B2" s="5" t="str">
        <f>IF(WeekStart="日曜日", "日曜日","月曜日")</f>
        <v>日曜日</v>
      </c>
      <c r="C2" s="5" t="str">
        <f t="shared" ref="C2:H2" si="0">UPPER(TEXT(C3,"aaaa"))</f>
        <v>月曜日</v>
      </c>
      <c r="D2" s="5" t="str">
        <f t="shared" si="0"/>
        <v>火曜日</v>
      </c>
      <c r="E2" s="5" t="str">
        <f t="shared" si="0"/>
        <v>水曜日</v>
      </c>
      <c r="F2" s="5" t="str">
        <f t="shared" si="0"/>
        <v>木曜日</v>
      </c>
      <c r="G2" s="5" t="str">
        <f t="shared" si="0"/>
        <v>金曜日</v>
      </c>
      <c r="H2" s="5" t="str">
        <f t="shared" si="0"/>
        <v>土曜日</v>
      </c>
    </row>
    <row r="3" spans="2:8" ht="19.5" customHeight="1" x14ac:dyDescent="0.25">
      <c r="B3" s="14">
        <f t="array" ref="B3:H3">DaysAndWeeks+DATE(CalendarYear,12,1)-WEEKDAY(DATE(CalendarYear,12,1),(WeekStart="月曜日")+1)+1</f>
        <v>45991</v>
      </c>
      <c r="C3" s="14">
        <v>45992</v>
      </c>
      <c r="D3" s="14">
        <v>45993</v>
      </c>
      <c r="E3" s="14">
        <v>45994</v>
      </c>
      <c r="F3" s="14">
        <v>45995</v>
      </c>
      <c r="G3" s="14">
        <v>45996</v>
      </c>
      <c r="H3" s="14">
        <v>45997</v>
      </c>
    </row>
    <row r="4" spans="2:8" ht="57.95" customHeight="1" x14ac:dyDescent="0.25"/>
    <row r="5" spans="2:8" ht="19.5" customHeight="1" x14ac:dyDescent="0.25">
      <c r="B5" s="16">
        <f t="array" ref="B5:H5">DaysAndWeeks+DATE(CalendarYear,12,1)-WEEKDAY(DATE(CalendarYear,12,1),(WeekStart="月曜日")+1)+8</f>
        <v>45998</v>
      </c>
      <c r="C5" s="16">
        <v>45999</v>
      </c>
      <c r="D5" s="16">
        <v>46000</v>
      </c>
      <c r="E5" s="16">
        <v>46001</v>
      </c>
      <c r="F5" s="16">
        <v>46002</v>
      </c>
      <c r="G5" s="16">
        <v>46003</v>
      </c>
      <c r="H5" s="16">
        <v>46004</v>
      </c>
    </row>
    <row r="6" spans="2:8" ht="57.95" customHeight="1" x14ac:dyDescent="0.25">
      <c r="B6" s="11"/>
      <c r="C6" s="11"/>
      <c r="D6" s="11"/>
      <c r="E6" s="11"/>
      <c r="F6" s="11"/>
      <c r="G6" s="11"/>
      <c r="H6" s="11"/>
    </row>
    <row r="7" spans="2:8" ht="19.5" customHeight="1" x14ac:dyDescent="0.25">
      <c r="B7" s="14">
        <f t="array" ref="B7:H7">DaysAndWeeks+DATE(CalendarYear,12,1)-WEEKDAY(DATE(CalendarYear,12,1),(WeekStart="月曜日")+1)+15</f>
        <v>46005</v>
      </c>
      <c r="C7" s="14">
        <v>46006</v>
      </c>
      <c r="D7" s="14">
        <v>46007</v>
      </c>
      <c r="E7" s="14">
        <v>46008</v>
      </c>
      <c r="F7" s="14">
        <v>46009</v>
      </c>
      <c r="G7" s="14">
        <v>46010</v>
      </c>
      <c r="H7" s="14">
        <v>46011</v>
      </c>
    </row>
    <row r="8" spans="2:8" ht="57.95" customHeight="1" x14ac:dyDescent="0.25"/>
    <row r="9" spans="2:8" ht="19.5" customHeight="1" x14ac:dyDescent="0.25">
      <c r="B9" s="16">
        <f t="array" ref="B9:H9">DaysAndWeeks+DATE(CalendarYear,12,1)-WEEKDAY(DATE(CalendarYear,12,1),(WeekStart="月曜日")+1)+22</f>
        <v>46012</v>
      </c>
      <c r="C9" s="16">
        <v>46013</v>
      </c>
      <c r="D9" s="16">
        <v>46014</v>
      </c>
      <c r="E9" s="16">
        <v>46015</v>
      </c>
      <c r="F9" s="16">
        <v>46016</v>
      </c>
      <c r="G9" s="16">
        <v>46017</v>
      </c>
      <c r="H9" s="16">
        <v>46018</v>
      </c>
    </row>
    <row r="10" spans="2:8" ht="57.95" customHeight="1" x14ac:dyDescent="0.25">
      <c r="B10" s="11"/>
      <c r="C10" s="11"/>
      <c r="D10" s="11"/>
      <c r="E10" s="11"/>
      <c r="F10" s="11"/>
      <c r="G10" s="11"/>
      <c r="H10" s="11"/>
    </row>
    <row r="11" spans="2:8" ht="19.5" customHeight="1" x14ac:dyDescent="0.25">
      <c r="B11" s="14">
        <f t="array" ref="B11:H11">DaysAndWeeks+DATE(CalendarYear,12,1)-WEEKDAY(DATE(CalendarYear,12,1),(WeekStart="月曜日")+1)+29</f>
        <v>46019</v>
      </c>
      <c r="C11" s="14">
        <v>46020</v>
      </c>
      <c r="D11" s="14">
        <v>46021</v>
      </c>
      <c r="E11" s="14">
        <v>46022</v>
      </c>
      <c r="F11" s="14">
        <v>46023</v>
      </c>
      <c r="G11" s="14">
        <v>46024</v>
      </c>
      <c r="H11" s="14">
        <v>46025</v>
      </c>
    </row>
    <row r="12" spans="2:8" ht="57.95" customHeight="1" x14ac:dyDescent="0.25"/>
    <row r="13" spans="2:8" ht="19.5" customHeight="1" x14ac:dyDescent="0.25">
      <c r="B13" s="16">
        <f t="array" ref="B13:C13">DaysAndWeeks+DATE(CalendarYear,12,1)-WEEKDAY(DATE(CalendarYear,12,1),(WeekStart="月曜日")+1)+36</f>
        <v>46026</v>
      </c>
      <c r="C13" s="16">
        <v>46027</v>
      </c>
      <c r="D13" s="34" t="s">
        <v>0</v>
      </c>
      <c r="E13" s="35"/>
      <c r="F13" s="35"/>
      <c r="G13" s="35"/>
      <c r="H13" s="35"/>
    </row>
    <row r="14" spans="2:8" ht="57.95" customHeight="1" x14ac:dyDescent="0.25">
      <c r="B14" s="11"/>
      <c r="C14" s="11"/>
      <c r="D14" s="34"/>
      <c r="E14" s="35"/>
      <c r="F14" s="35"/>
      <c r="G14" s="35"/>
      <c r="H14" s="35"/>
    </row>
  </sheetData>
  <mergeCells count="3">
    <mergeCell ref="D13:D14"/>
    <mergeCell ref="E13:H14"/>
    <mergeCell ref="B1:D1"/>
  </mergeCells>
  <phoneticPr fontId="31"/>
  <conditionalFormatting sqref="B3:G3">
    <cfRule type="expression" dxfId="1" priority="1">
      <formula>DAY(B3)&gt;8</formula>
    </cfRule>
  </conditionalFormatting>
  <conditionalFormatting sqref="B11:H11 B13:C13">
    <cfRule type="expression" dxfId="0" priority="2">
      <formula>AND(DAY(B11)&gt;=1,DAY(B11)&lt;=15)</formula>
    </cfRule>
  </conditionalFormatting>
  <dataValidations count="8">
    <dataValidation allowBlank="1" showInputMessage="1" showErrorMessage="1" prompt="曜日は自動的に決定されます" sqref="C2:H2" xr:uid="{00000000-0002-0000-0B00-000000000000}"/>
    <dataValidation allowBlank="1" showInputMessage="1" showErrorMessage="1" prompt="この行と行 5、7、9、11、13 には、週のカレンダー日が含まれます。このセルの数字が 1 でない場合は、前の月の日付ということです。セル E13 にメモを入力します" sqref="B3" xr:uid="{00000000-0002-0000-0B00-000001000000}"/>
    <dataValidation allowBlank="1" showInputMessage="1" showErrorMessage="1" prompt="12 月の月間カレンダー" sqref="A1" xr:uid="{00000000-0002-0000-0B00-000002000000}"/>
    <dataValidation allowBlank="1" showInputMessage="1" showErrorMessage="1" prompt="右側のセルにメモを入力します" sqref="D13:D14" xr:uid="{00000000-0002-0000-0B00-000003000000}"/>
    <dataValidation allowBlank="1" showInputMessage="1" showErrorMessage="1" prompt="このセルにメモを入力します" sqref="E13:H14" xr:uid="{00000000-0002-0000-0B00-000004000000}"/>
    <dataValidation allowBlank="1" showInputMessage="1" showErrorMessage="1" prompt="この行と行 6、8、10、12、14 は、上のセルのカレンダー日に関連する毎日のメモを入力するためのセルです" sqref="B4" xr:uid="{00000000-0002-0000-0B00-000005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1:D1" xr:uid="{00000000-0002-0000-0B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K3 で新しい曜日を選びます" sqref="B2" xr:uid="{00000000-0002-0000-0B00-000007000000}"/>
  </dataValidations>
  <printOptions horizontalCentered="1" verticalCentered="1"/>
  <pageMargins left="0.7" right="0.7" top="0.75" bottom="0.75" header="0.3" footer="0.3"/>
  <pageSetup paperSize="9" scale="86" orientation="landscape" r:id="rId1"/>
  <headerFooter differentFirst="1" alignWithMargins="0"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4" tint="-0.249977111117893"/>
    <pageSetUpPr fitToPage="1"/>
  </sheetPr>
  <dimension ref="A1:H14"/>
  <sheetViews>
    <sheetView showGridLines="0" workbookViewId="0"/>
  </sheetViews>
  <sheetFormatPr defaultColWidth="8.88671875" defaultRowHeight="15.75" x14ac:dyDescent="0.25"/>
  <cols>
    <col min="1" max="1" width="2.6640625" style="1" customWidth="1"/>
    <col min="2" max="2" width="18.44140625" style="1" customWidth="1"/>
    <col min="3" max="8" width="17.77734375" style="1" customWidth="1"/>
    <col min="9" max="9" width="2.77734375" style="1" customWidth="1"/>
    <col min="10" max="10" width="10.6640625" style="1" customWidth="1"/>
    <col min="11" max="16384" width="8.88671875" style="1"/>
  </cols>
  <sheetData>
    <row r="1" spans="1:8" s="4" customFormat="1" ht="60" customHeight="1" x14ac:dyDescent="0.25">
      <c r="A1" s="1"/>
      <c r="B1" s="38" t="str">
        <f>CalendarYear&amp;" 年 2 月"</f>
        <v>2025 年 2 月</v>
      </c>
      <c r="C1" s="38"/>
      <c r="D1" s="38"/>
      <c r="E1" s="2"/>
      <c r="F1" s="2"/>
      <c r="G1" s="2"/>
      <c r="H1" s="13"/>
    </row>
    <row r="2" spans="1:8" s="6" customFormat="1" ht="21.75" customHeight="1" thickBot="1" x14ac:dyDescent="0.3">
      <c r="A2" s="1"/>
      <c r="B2" s="5" t="str">
        <f>IF(WeekStart="日曜日", "日曜日","月曜日")</f>
        <v>日曜日</v>
      </c>
      <c r="C2" s="5" t="str">
        <f t="shared" ref="C2:H2" si="0">UPPER(TEXT(C3,"aaaa"))</f>
        <v>月曜日</v>
      </c>
      <c r="D2" s="5" t="str">
        <f t="shared" si="0"/>
        <v>火曜日</v>
      </c>
      <c r="E2" s="5" t="str">
        <f t="shared" si="0"/>
        <v>水曜日</v>
      </c>
      <c r="F2" s="5" t="str">
        <f t="shared" si="0"/>
        <v>木曜日</v>
      </c>
      <c r="G2" s="5" t="str">
        <f t="shared" si="0"/>
        <v>金曜日</v>
      </c>
      <c r="H2" s="5" t="str">
        <f t="shared" si="0"/>
        <v>土曜日</v>
      </c>
    </row>
    <row r="3" spans="1:8" s="9" customFormat="1" ht="19.5" customHeight="1" x14ac:dyDescent="0.25">
      <c r="A3" s="1"/>
      <c r="B3" s="14">
        <f t="array" ref="B3:H3">DaysAndWeeks+DATE(CalendarYear,2,1)-WEEKDAY(DATE(CalendarYear,2,1),(WeekStart="月曜日")+1)+1</f>
        <v>45683</v>
      </c>
      <c r="C3" s="14">
        <v>45684</v>
      </c>
      <c r="D3" s="14">
        <v>45685</v>
      </c>
      <c r="E3" s="14">
        <v>45686</v>
      </c>
      <c r="F3" s="14">
        <v>45687</v>
      </c>
      <c r="G3" s="14">
        <v>45688</v>
      </c>
      <c r="H3" s="14">
        <v>45689</v>
      </c>
    </row>
    <row r="4" spans="1:8" ht="57.95" customHeight="1" x14ac:dyDescent="0.25"/>
    <row r="5" spans="1:8" s="9" customFormat="1" ht="19.5" customHeight="1" x14ac:dyDescent="0.25">
      <c r="A5" s="1"/>
      <c r="B5" s="16">
        <f t="array" ref="B5:H5">DaysAndWeeks+DATE(CalendarYear,2,1)-WEEKDAY(DATE(CalendarYear,2,1),(WeekStart="月曜日")+1)+8</f>
        <v>45690</v>
      </c>
      <c r="C5" s="16">
        <v>45691</v>
      </c>
      <c r="D5" s="16">
        <v>45692</v>
      </c>
      <c r="E5" s="16">
        <v>45693</v>
      </c>
      <c r="F5" s="16">
        <v>45694</v>
      </c>
      <c r="G5" s="16">
        <v>45695</v>
      </c>
      <c r="H5" s="16">
        <v>45696</v>
      </c>
    </row>
    <row r="6" spans="1:8" ht="57.95" customHeight="1" x14ac:dyDescent="0.25">
      <c r="B6" s="11"/>
      <c r="C6" s="11"/>
      <c r="D6" s="11"/>
      <c r="E6" s="11"/>
      <c r="F6" s="11"/>
      <c r="G6" s="11"/>
      <c r="H6" s="11"/>
    </row>
    <row r="7" spans="1:8" s="9" customFormat="1" ht="19.5" customHeight="1" x14ac:dyDescent="0.25">
      <c r="A7" s="1"/>
      <c r="B7" s="14">
        <f t="array" ref="B7:H7">DaysAndWeeks+DATE(CalendarYear,2,1)-WEEKDAY(DATE(CalendarYear,2,1),(WeekStart="月曜日")+1)+15</f>
        <v>45697</v>
      </c>
      <c r="C7" s="14">
        <v>45698</v>
      </c>
      <c r="D7" s="14">
        <v>45699</v>
      </c>
      <c r="E7" s="14">
        <v>45700</v>
      </c>
      <c r="F7" s="14">
        <v>45701</v>
      </c>
      <c r="G7" s="14">
        <v>45702</v>
      </c>
      <c r="H7" s="14">
        <v>45703</v>
      </c>
    </row>
    <row r="8" spans="1:8" ht="57.95" customHeight="1" x14ac:dyDescent="0.25"/>
    <row r="9" spans="1:8" s="9" customFormat="1" ht="19.5" customHeight="1" x14ac:dyDescent="0.25">
      <c r="A9" s="1"/>
      <c r="B9" s="16">
        <f t="array" ref="B9:H9">DaysAndWeeks+DATE(CalendarYear,2,1)-WEEKDAY(DATE(CalendarYear,2,1),(WeekStart="月曜日")+1)+22</f>
        <v>45704</v>
      </c>
      <c r="C9" s="16">
        <v>45705</v>
      </c>
      <c r="D9" s="16">
        <v>45706</v>
      </c>
      <c r="E9" s="16">
        <v>45707</v>
      </c>
      <c r="F9" s="16">
        <v>45708</v>
      </c>
      <c r="G9" s="16">
        <v>45709</v>
      </c>
      <c r="H9" s="16">
        <v>45710</v>
      </c>
    </row>
    <row r="10" spans="1:8" ht="57.95" customHeight="1" x14ac:dyDescent="0.25">
      <c r="B10" s="11"/>
      <c r="C10" s="11"/>
      <c r="D10" s="11"/>
      <c r="E10" s="11"/>
      <c r="F10" s="11"/>
      <c r="G10" s="11"/>
      <c r="H10" s="11"/>
    </row>
    <row r="11" spans="1:8" s="9" customFormat="1" ht="19.5" customHeight="1" x14ac:dyDescent="0.25">
      <c r="A11" s="1"/>
      <c r="B11" s="14">
        <f t="array" ref="B11:H11">DaysAndWeeks+DATE(CalendarYear,2,1)-WEEKDAY(DATE(CalendarYear,2,1),(WeekStart="月曜日")+1)+29</f>
        <v>45711</v>
      </c>
      <c r="C11" s="14">
        <v>45712</v>
      </c>
      <c r="D11" s="14">
        <v>45713</v>
      </c>
      <c r="E11" s="14">
        <v>45714</v>
      </c>
      <c r="F11" s="14">
        <v>45715</v>
      </c>
      <c r="G11" s="14">
        <v>45716</v>
      </c>
      <c r="H11" s="14">
        <v>45717</v>
      </c>
    </row>
    <row r="12" spans="1:8" ht="57.95" customHeight="1" x14ac:dyDescent="0.25"/>
    <row r="13" spans="1:8" s="9" customFormat="1" ht="19.5" customHeight="1" x14ac:dyDescent="0.25">
      <c r="A13" s="1"/>
      <c r="B13" s="16">
        <f t="array" ref="B13:C13">DaysAndWeeks+DATE(CalendarYear,2,1)-WEEKDAY(DATE(CalendarYear,2,1),(WeekStart="月曜日")+1)+36</f>
        <v>45718</v>
      </c>
      <c r="C13" s="16">
        <v>45719</v>
      </c>
      <c r="D13" s="34" t="s">
        <v>0</v>
      </c>
      <c r="E13" s="35"/>
      <c r="F13" s="35"/>
      <c r="G13" s="35"/>
      <c r="H13" s="35"/>
    </row>
    <row r="14" spans="1:8" ht="57.95" customHeight="1" x14ac:dyDescent="0.25">
      <c r="B14" s="11"/>
      <c r="C14" s="11"/>
      <c r="D14" s="34"/>
      <c r="E14" s="35"/>
      <c r="F14" s="35"/>
      <c r="G14" s="35"/>
      <c r="H14" s="35"/>
    </row>
  </sheetData>
  <mergeCells count="3">
    <mergeCell ref="D13:D14"/>
    <mergeCell ref="E13:H14"/>
    <mergeCell ref="B1:D1"/>
  </mergeCells>
  <phoneticPr fontId="31"/>
  <conditionalFormatting sqref="B3:G3">
    <cfRule type="expression" dxfId="21" priority="1">
      <formula>DAY(B3)&gt;8</formula>
    </cfRule>
  </conditionalFormatting>
  <conditionalFormatting sqref="B11:H11 B13:C13">
    <cfRule type="expression" dxfId="20" priority="2">
      <formula>AND(DAY(B11)&gt;=1,DAY(B11)&lt;=15)</formula>
    </cfRule>
  </conditionalFormatting>
  <dataValidations count="8">
    <dataValidation allowBlank="1" showInputMessage="1" showErrorMessage="1" prompt="曜日は自動的に決定されます" sqref="C2:H2" xr:uid="{00000000-0002-0000-01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1:D1" xr:uid="{00000000-0002-0000-0100-000001000000}"/>
    <dataValidation allowBlank="1" showInputMessage="1" showErrorMessage="1" prompt="この行と行 5、7、9、11、13 には、週のカレンダー日が含まれます。このセルの数字が 1 でない場合は、前の月の日付ということです。セル E13 にメモを入力します" sqref="B3" xr:uid="{00000000-0002-0000-01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K3 で新しい曜日を選びます" sqref="B2" xr:uid="{00000000-0002-0000-0100-000003000000}"/>
    <dataValidation allowBlank="1" showInputMessage="1" showErrorMessage="1" prompt="2 月の月間カレンダー" sqref="A1" xr:uid="{00000000-0002-0000-0100-000004000000}"/>
    <dataValidation allowBlank="1" showInputMessage="1" showErrorMessage="1" prompt="右側のセルにメモを入力します" sqref="D13:D14" xr:uid="{00000000-0002-0000-0100-000005000000}"/>
    <dataValidation allowBlank="1" showInputMessage="1" showErrorMessage="1" prompt="このセルにメモを入力します" sqref="E13:H14" xr:uid="{00000000-0002-0000-0100-000006000000}"/>
    <dataValidation allowBlank="1" showInputMessage="1" showErrorMessage="1" prompt="この行と行 6、8、10、12、14 は、上のセルのカレンダー日に関連する毎日のメモを入力するためのセルです" sqref="B4" xr:uid="{00000000-0002-0000-0100-000007000000}"/>
  </dataValidations>
  <printOptions horizontalCentered="1" verticalCentered="1"/>
  <pageMargins left="0.7" right="0.7" top="0.75" bottom="0.75" header="0.3" footer="0.3"/>
  <pageSetup paperSize="9" scale="86" orientation="landscape" r:id="rId1"/>
  <headerFooter differentFirst="1"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4"/>
    <pageSetUpPr fitToPage="1"/>
  </sheetPr>
  <dimension ref="B1:H14"/>
  <sheetViews>
    <sheetView showGridLines="0" workbookViewId="0"/>
  </sheetViews>
  <sheetFormatPr defaultColWidth="8.88671875" defaultRowHeight="15.75" x14ac:dyDescent="0.25"/>
  <cols>
    <col min="1" max="1" width="2.6640625" style="1" customWidth="1"/>
    <col min="2" max="2" width="18.44140625" style="1" customWidth="1"/>
    <col min="3" max="8" width="17.77734375" style="1" customWidth="1"/>
    <col min="9" max="9" width="2.77734375" style="1" customWidth="1"/>
    <col min="10" max="10" width="10.6640625" style="1" customWidth="1"/>
    <col min="11" max="16384" width="8.88671875" style="1"/>
  </cols>
  <sheetData>
    <row r="1" spans="2:8" ht="60" customHeight="1" x14ac:dyDescent="0.25">
      <c r="B1" s="38" t="str">
        <f>CalendarYear&amp;" 年 3 月"</f>
        <v>2025 年 3 月</v>
      </c>
      <c r="C1" s="38"/>
      <c r="D1" s="38"/>
      <c r="E1" s="2"/>
      <c r="F1" s="2"/>
      <c r="G1" s="2"/>
      <c r="H1" s="13"/>
    </row>
    <row r="2" spans="2:8" ht="21.75" customHeight="1" thickBot="1" x14ac:dyDescent="0.3">
      <c r="B2" s="5" t="str">
        <f>IF(WeekStart="日曜日", "日曜日","月曜日")</f>
        <v>日曜日</v>
      </c>
      <c r="C2" s="5" t="str">
        <f t="shared" ref="C2:H2" si="0">UPPER(TEXT(C3,"aaaa"))</f>
        <v>月曜日</v>
      </c>
      <c r="D2" s="5" t="str">
        <f t="shared" si="0"/>
        <v>火曜日</v>
      </c>
      <c r="E2" s="5" t="str">
        <f t="shared" si="0"/>
        <v>水曜日</v>
      </c>
      <c r="F2" s="5" t="str">
        <f t="shared" si="0"/>
        <v>木曜日</v>
      </c>
      <c r="G2" s="5" t="str">
        <f t="shared" si="0"/>
        <v>金曜日</v>
      </c>
      <c r="H2" s="5" t="str">
        <f t="shared" si="0"/>
        <v>土曜日</v>
      </c>
    </row>
    <row r="3" spans="2:8" ht="19.5" customHeight="1" x14ac:dyDescent="0.25">
      <c r="B3" s="14">
        <f t="array" ref="B3:H3">DaysAndWeeks+DATE(CalendarYear,3,1)-WEEKDAY(DATE(CalendarYear,3,1),(WeekStart="月曜日")+1)+1</f>
        <v>45711</v>
      </c>
      <c r="C3" s="14">
        <v>45712</v>
      </c>
      <c r="D3" s="14">
        <v>45713</v>
      </c>
      <c r="E3" s="14">
        <v>45714</v>
      </c>
      <c r="F3" s="14">
        <v>45715</v>
      </c>
      <c r="G3" s="14">
        <v>45716</v>
      </c>
      <c r="H3" s="14">
        <v>45717</v>
      </c>
    </row>
    <row r="4" spans="2:8" ht="57.95" customHeight="1" x14ac:dyDescent="0.25"/>
    <row r="5" spans="2:8" ht="19.5" customHeight="1" x14ac:dyDescent="0.25">
      <c r="B5" s="16">
        <f t="array" ref="B5:H5">DaysAndWeeks+DATE(CalendarYear,3,1)-WEEKDAY(DATE(CalendarYear,3,1),(WeekStart="月曜日")+1)+8</f>
        <v>45718</v>
      </c>
      <c r="C5" s="16">
        <v>45719</v>
      </c>
      <c r="D5" s="16">
        <v>45720</v>
      </c>
      <c r="E5" s="16">
        <v>45721</v>
      </c>
      <c r="F5" s="16">
        <v>45722</v>
      </c>
      <c r="G5" s="16">
        <v>45723</v>
      </c>
      <c r="H5" s="16">
        <v>45724</v>
      </c>
    </row>
    <row r="6" spans="2:8" ht="57.95" customHeight="1" x14ac:dyDescent="0.25">
      <c r="B6" s="11"/>
      <c r="C6" s="11"/>
      <c r="D6" s="11"/>
      <c r="E6" s="11"/>
      <c r="F6" s="11"/>
      <c r="G6" s="11"/>
      <c r="H6" s="11"/>
    </row>
    <row r="7" spans="2:8" ht="19.5" customHeight="1" x14ac:dyDescent="0.25">
      <c r="B7" s="14">
        <f t="array" ref="B7:H7">DaysAndWeeks+DATE(CalendarYear,3,1)-WEEKDAY(DATE(CalendarYear,3,1),(WeekStart="月曜日")+1)+15</f>
        <v>45725</v>
      </c>
      <c r="C7" s="14">
        <v>45726</v>
      </c>
      <c r="D7" s="14">
        <v>45727</v>
      </c>
      <c r="E7" s="14">
        <v>45728</v>
      </c>
      <c r="F7" s="14">
        <v>45729</v>
      </c>
      <c r="G7" s="14">
        <v>45730</v>
      </c>
      <c r="H7" s="14">
        <v>45731</v>
      </c>
    </row>
    <row r="8" spans="2:8" ht="57.95" customHeight="1" x14ac:dyDescent="0.25"/>
    <row r="9" spans="2:8" ht="19.5" customHeight="1" x14ac:dyDescent="0.25">
      <c r="B9" s="16">
        <f t="array" ref="B9:H9">DaysAndWeeks+DATE(CalendarYear,3,1)-WEEKDAY(DATE(CalendarYear,3,1),(WeekStart="月曜日")+1)+22</f>
        <v>45732</v>
      </c>
      <c r="C9" s="16">
        <v>45733</v>
      </c>
      <c r="D9" s="16">
        <v>45734</v>
      </c>
      <c r="E9" s="16">
        <v>45735</v>
      </c>
      <c r="F9" s="16">
        <v>45736</v>
      </c>
      <c r="G9" s="16">
        <v>45737</v>
      </c>
      <c r="H9" s="16">
        <v>45738</v>
      </c>
    </row>
    <row r="10" spans="2:8" ht="57.95" customHeight="1" x14ac:dyDescent="0.25">
      <c r="B10" s="11"/>
      <c r="C10" s="11"/>
      <c r="D10" s="11"/>
      <c r="E10" s="11"/>
      <c r="F10" s="11"/>
      <c r="G10" s="11"/>
      <c r="H10" s="11"/>
    </row>
    <row r="11" spans="2:8" ht="19.5" customHeight="1" x14ac:dyDescent="0.25">
      <c r="B11" s="14">
        <f t="array" ref="B11:H11">DaysAndWeeks+DATE(CalendarYear,3,1)-WEEKDAY(DATE(CalendarYear,3,1),(WeekStart="月曜日")+1)+29</f>
        <v>45739</v>
      </c>
      <c r="C11" s="14">
        <v>45740</v>
      </c>
      <c r="D11" s="14">
        <v>45741</v>
      </c>
      <c r="E11" s="14">
        <v>45742</v>
      </c>
      <c r="F11" s="14">
        <v>45743</v>
      </c>
      <c r="G11" s="14">
        <v>45744</v>
      </c>
      <c r="H11" s="14">
        <v>45745</v>
      </c>
    </row>
    <row r="12" spans="2:8" ht="57.95" customHeight="1" x14ac:dyDescent="0.25"/>
    <row r="13" spans="2:8" ht="19.5" customHeight="1" x14ac:dyDescent="0.25">
      <c r="B13" s="16">
        <f t="array" ref="B13:C13">DaysAndWeeks+DATE(CalendarYear,3,1)-WEEKDAY(DATE(CalendarYear,3,1),(WeekStart="月曜日")+1)+36</f>
        <v>45746</v>
      </c>
      <c r="C13" s="16">
        <v>45747</v>
      </c>
      <c r="D13" s="34" t="s">
        <v>0</v>
      </c>
      <c r="E13" s="35"/>
      <c r="F13" s="35"/>
      <c r="G13" s="35"/>
      <c r="H13" s="35"/>
    </row>
    <row r="14" spans="2:8" ht="57.95" customHeight="1" x14ac:dyDescent="0.25">
      <c r="B14" s="11"/>
      <c r="C14" s="11"/>
      <c r="D14" s="34"/>
      <c r="E14" s="35"/>
      <c r="F14" s="35"/>
      <c r="G14" s="35"/>
      <c r="H14" s="35"/>
    </row>
  </sheetData>
  <mergeCells count="3">
    <mergeCell ref="D13:D14"/>
    <mergeCell ref="E13:H14"/>
    <mergeCell ref="B1:D1"/>
  </mergeCells>
  <phoneticPr fontId="31"/>
  <conditionalFormatting sqref="B3:G3">
    <cfRule type="expression" dxfId="19" priority="1">
      <formula>DAY(B3)&gt;8</formula>
    </cfRule>
  </conditionalFormatting>
  <conditionalFormatting sqref="B11:H11 B13:C13">
    <cfRule type="expression" dxfId="18" priority="2">
      <formula>AND(DAY(B11)&gt;=1,DAY(B11)&lt;=15)</formula>
    </cfRule>
  </conditionalFormatting>
  <dataValidations count="8">
    <dataValidation allowBlank="1" showInputMessage="1" showErrorMessage="1" prompt="この行と行 6、8、10、12、14 は、上のセルのカレンダー日に関連する毎日のメモを入力するためのセルです" sqref="B4" xr:uid="{00000000-0002-0000-0200-000000000000}"/>
    <dataValidation allowBlank="1" showInputMessage="1" showErrorMessage="1" prompt="このセルにメモを入力します" sqref="E13:H14" xr:uid="{00000000-0002-0000-0200-000001000000}"/>
    <dataValidation allowBlank="1" showInputMessage="1" showErrorMessage="1" prompt="右側のセルにメモを入力します" sqref="D13:D14" xr:uid="{00000000-0002-0000-0200-000002000000}"/>
    <dataValidation allowBlank="1" showInputMessage="1" showErrorMessage="1" prompt="3 月の月間カレンダー" sqref="A1" xr:uid="{00000000-0002-0000-0200-000003000000}"/>
    <dataValidation allowBlank="1" showInputMessage="1" showErrorMessage="1" prompt="この行と行 5、7、9、11、13 には、週のカレンダー日が含まれます。このセルの数字が 1 でない場合は、前の月の日付ということです。セル E13 にメモを入力します" sqref="B3" xr:uid="{00000000-0002-0000-0200-000004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1:D1" xr:uid="{00000000-0002-0000-0200-000005000000}"/>
    <dataValidation allowBlank="1" showInputMessage="1" showErrorMessage="1" prompt="曜日は自動的に決定されます" sqref="C2:H2" xr:uid="{00000000-0002-0000-02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K3 で新しい曜日を選びます" sqref="B2" xr:uid="{00000000-0002-0000-0200-000007000000}"/>
  </dataValidations>
  <printOptions horizontalCentered="1" verticalCentered="1"/>
  <pageMargins left="0.7" right="0.7" top="0.75" bottom="0.75" header="0.3" footer="0.3"/>
  <pageSetup paperSize="9" scale="86" orientation="landscape" r:id="rId1"/>
  <headerFooter differentFirst="1" alignWithMargins="0"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4" tint="0.39997558519241921"/>
    <pageSetUpPr fitToPage="1"/>
  </sheetPr>
  <dimension ref="B1:H14"/>
  <sheetViews>
    <sheetView showGridLines="0" workbookViewId="0"/>
  </sheetViews>
  <sheetFormatPr defaultColWidth="8.88671875" defaultRowHeight="15.75" x14ac:dyDescent="0.25"/>
  <cols>
    <col min="1" max="1" width="2.6640625" style="1" customWidth="1"/>
    <col min="2" max="2" width="18.44140625" style="1" customWidth="1"/>
    <col min="3" max="8" width="17.77734375" style="1" customWidth="1"/>
    <col min="9" max="9" width="2.77734375" style="1" customWidth="1"/>
    <col min="10" max="10" width="10.6640625" style="1" customWidth="1"/>
    <col min="11" max="16384" width="8.88671875" style="1"/>
  </cols>
  <sheetData>
    <row r="1" spans="2:8" ht="60" customHeight="1" x14ac:dyDescent="0.25">
      <c r="B1" s="38" t="str">
        <f>CalendarYear&amp;" 年 4 月"</f>
        <v>2025 年 4 月</v>
      </c>
      <c r="C1" s="38"/>
      <c r="D1" s="38"/>
      <c r="E1" s="2"/>
      <c r="F1" s="2"/>
      <c r="G1" s="2"/>
      <c r="H1" s="13"/>
    </row>
    <row r="2" spans="2:8" ht="21.75" customHeight="1" thickBot="1" x14ac:dyDescent="0.3">
      <c r="B2" s="5" t="str">
        <f>IF(WeekStart="日曜日", "日曜日","月曜日")</f>
        <v>日曜日</v>
      </c>
      <c r="C2" s="5" t="str">
        <f t="shared" ref="C2:H2" si="0">UPPER(TEXT(C3,"aaaa"))</f>
        <v>月曜日</v>
      </c>
      <c r="D2" s="5" t="str">
        <f t="shared" si="0"/>
        <v>火曜日</v>
      </c>
      <c r="E2" s="5" t="str">
        <f t="shared" si="0"/>
        <v>水曜日</v>
      </c>
      <c r="F2" s="5" t="str">
        <f t="shared" si="0"/>
        <v>木曜日</v>
      </c>
      <c r="G2" s="5" t="str">
        <f t="shared" si="0"/>
        <v>金曜日</v>
      </c>
      <c r="H2" s="5" t="str">
        <f t="shared" si="0"/>
        <v>土曜日</v>
      </c>
    </row>
    <row r="3" spans="2:8" ht="19.5" customHeight="1" x14ac:dyDescent="0.25">
      <c r="B3" s="14">
        <f t="array" ref="B3:H3">DaysAndWeeks+DATE(CalendarYear,4,1)-WEEKDAY(DATE(CalendarYear,4,1),(WeekStart="月曜日")+1)+1</f>
        <v>45746</v>
      </c>
      <c r="C3" s="14">
        <v>45747</v>
      </c>
      <c r="D3" s="14">
        <v>45748</v>
      </c>
      <c r="E3" s="14">
        <v>45749</v>
      </c>
      <c r="F3" s="14">
        <v>45750</v>
      </c>
      <c r="G3" s="14">
        <v>45751</v>
      </c>
      <c r="H3" s="14">
        <v>45752</v>
      </c>
    </row>
    <row r="4" spans="2:8" ht="57.95" customHeight="1" x14ac:dyDescent="0.25"/>
    <row r="5" spans="2:8" ht="19.5" customHeight="1" x14ac:dyDescent="0.25">
      <c r="B5" s="16">
        <f t="array" ref="B5:H5">DaysAndWeeks+DATE(CalendarYear,4,1)-WEEKDAY(DATE(CalendarYear,4,1),(WeekStart="月曜日")+1)+8</f>
        <v>45753</v>
      </c>
      <c r="C5" s="16">
        <v>45754</v>
      </c>
      <c r="D5" s="16">
        <v>45755</v>
      </c>
      <c r="E5" s="16">
        <v>45756</v>
      </c>
      <c r="F5" s="16">
        <v>45757</v>
      </c>
      <c r="G5" s="16">
        <v>45758</v>
      </c>
      <c r="H5" s="16">
        <v>45759</v>
      </c>
    </row>
    <row r="6" spans="2:8" ht="57.95" customHeight="1" x14ac:dyDescent="0.25">
      <c r="B6" s="11"/>
      <c r="C6" s="11"/>
      <c r="D6" s="11"/>
      <c r="E6" s="11"/>
      <c r="F6" s="11"/>
      <c r="G6" s="11"/>
      <c r="H6" s="11"/>
    </row>
    <row r="7" spans="2:8" ht="19.5" customHeight="1" x14ac:dyDescent="0.25">
      <c r="B7" s="14">
        <f t="array" ref="B7:H7">DaysAndWeeks+DATE(CalendarYear,4,1)-WEEKDAY(DATE(CalendarYear,4,1),(WeekStart="月曜日")+1)+15</f>
        <v>45760</v>
      </c>
      <c r="C7" s="14">
        <v>45761</v>
      </c>
      <c r="D7" s="14">
        <v>45762</v>
      </c>
      <c r="E7" s="14">
        <v>45763</v>
      </c>
      <c r="F7" s="14">
        <v>45764</v>
      </c>
      <c r="G7" s="14">
        <v>45765</v>
      </c>
      <c r="H7" s="14">
        <v>45766</v>
      </c>
    </row>
    <row r="8" spans="2:8" ht="57.95" customHeight="1" x14ac:dyDescent="0.25"/>
    <row r="9" spans="2:8" ht="19.5" customHeight="1" x14ac:dyDescent="0.25">
      <c r="B9" s="16">
        <f t="array" ref="B9:H9">DaysAndWeeks+DATE(CalendarYear,4,1)-WEEKDAY(DATE(CalendarYear,4,1),(WeekStart="月曜日")+1)+22</f>
        <v>45767</v>
      </c>
      <c r="C9" s="16">
        <v>45768</v>
      </c>
      <c r="D9" s="16">
        <v>45769</v>
      </c>
      <c r="E9" s="16">
        <v>45770</v>
      </c>
      <c r="F9" s="16">
        <v>45771</v>
      </c>
      <c r="G9" s="16">
        <v>45772</v>
      </c>
      <c r="H9" s="16">
        <v>45773</v>
      </c>
    </row>
    <row r="10" spans="2:8" ht="57.95" customHeight="1" x14ac:dyDescent="0.25">
      <c r="B10" s="11"/>
      <c r="C10" s="11"/>
      <c r="D10" s="11"/>
      <c r="E10" s="11"/>
      <c r="F10" s="11"/>
      <c r="G10" s="11"/>
      <c r="H10" s="11"/>
    </row>
    <row r="11" spans="2:8" ht="19.5" customHeight="1" x14ac:dyDescent="0.25">
      <c r="B11" s="14">
        <f t="array" ref="B11:H11">DaysAndWeeks+DATE(CalendarYear,4,1)-WEEKDAY(DATE(CalendarYear,4,1),(WeekStart="月曜日")+1)+29</f>
        <v>45774</v>
      </c>
      <c r="C11" s="14">
        <v>45775</v>
      </c>
      <c r="D11" s="14">
        <v>45776</v>
      </c>
      <c r="E11" s="14">
        <v>45777</v>
      </c>
      <c r="F11" s="14">
        <v>45778</v>
      </c>
      <c r="G11" s="14">
        <v>45779</v>
      </c>
      <c r="H11" s="14">
        <v>45780</v>
      </c>
    </row>
    <row r="12" spans="2:8" ht="57.95" customHeight="1" x14ac:dyDescent="0.25"/>
    <row r="13" spans="2:8" ht="19.5" customHeight="1" x14ac:dyDescent="0.25">
      <c r="B13" s="16">
        <f t="array" ref="B13:C13">DaysAndWeeks+DATE(CalendarYear,4,1)-WEEKDAY(DATE(CalendarYear,4,1),(WeekStart="月曜日")+1)+36</f>
        <v>45781</v>
      </c>
      <c r="C13" s="16">
        <v>45782</v>
      </c>
      <c r="D13" s="34" t="s">
        <v>0</v>
      </c>
      <c r="E13" s="35"/>
      <c r="F13" s="35"/>
      <c r="G13" s="35"/>
      <c r="H13" s="35"/>
    </row>
    <row r="14" spans="2:8" ht="57.95" customHeight="1" x14ac:dyDescent="0.25">
      <c r="B14" s="11"/>
      <c r="C14" s="11"/>
      <c r="D14" s="34"/>
      <c r="E14" s="35"/>
      <c r="F14" s="35"/>
      <c r="G14" s="35"/>
      <c r="H14" s="35"/>
    </row>
  </sheetData>
  <mergeCells count="3">
    <mergeCell ref="D13:D14"/>
    <mergeCell ref="E13:H14"/>
    <mergeCell ref="B1:D1"/>
  </mergeCells>
  <phoneticPr fontId="31"/>
  <conditionalFormatting sqref="B3:G3">
    <cfRule type="expression" dxfId="17" priority="1">
      <formula>DAY(B3)&gt;8</formula>
    </cfRule>
  </conditionalFormatting>
  <conditionalFormatting sqref="B11:H11 B13:C13">
    <cfRule type="expression" dxfId="16" priority="2">
      <formula>AND(DAY(B11)&gt;=1,DAY(B11)&lt;=15)</formula>
    </cfRule>
  </conditionalFormatting>
  <dataValidations count="8">
    <dataValidation allowBlank="1" showInputMessage="1" showErrorMessage="1" prompt="曜日は自動的に決定されます" sqref="C2:H2" xr:uid="{00000000-0002-0000-03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1:D1" xr:uid="{00000000-0002-0000-0300-000001000000}"/>
    <dataValidation allowBlank="1" showInputMessage="1" showErrorMessage="1" prompt="この行と行 5、7、9、11、13 には、週のカレンダー日が含まれます。このセルの数字が 1 でない場合は、前の月の日付ということです。セル E13 にメモを入力します" sqref="B3" xr:uid="{00000000-0002-0000-0300-000002000000}"/>
    <dataValidation allowBlank="1" showInputMessage="1" showErrorMessage="1" prompt="4 月の月間カレンダー" sqref="A1" xr:uid="{00000000-0002-0000-0300-000003000000}"/>
    <dataValidation allowBlank="1" showInputMessage="1" showErrorMessage="1" prompt="右側のセルにメモを入力します" sqref="D13:D14" xr:uid="{00000000-0002-0000-0300-000004000000}"/>
    <dataValidation allowBlank="1" showInputMessage="1" showErrorMessage="1" prompt="このセルにメモを入力します" sqref="E13:H14" xr:uid="{00000000-0002-0000-0300-000005000000}"/>
    <dataValidation allowBlank="1" showInputMessage="1" showErrorMessage="1" prompt="この行と行 6、8、10、12、14 は、上のセルのカレンダー日に関連する毎日のメモを入力するためのセルです" sqref="B4" xr:uid="{00000000-0002-0000-03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K3 で新しい曜日を選びます" sqref="B2" xr:uid="{00000000-0002-0000-0300-000007000000}"/>
  </dataValidations>
  <printOptions horizontalCentered="1" verticalCentered="1"/>
  <pageMargins left="0.7" right="0.7" top="0.75" bottom="0.75" header="0.3" footer="0.3"/>
  <pageSetup paperSize="9" scale="86" orientation="landscape" r:id="rId1"/>
  <headerFooter differentFirst="1" alignWithMargins="0">
    <oddFooter>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4" tint="0.59999389629810485"/>
    <pageSetUpPr fitToPage="1"/>
  </sheetPr>
  <dimension ref="B1:H14"/>
  <sheetViews>
    <sheetView showGridLines="0" workbookViewId="0"/>
  </sheetViews>
  <sheetFormatPr defaultColWidth="8.88671875" defaultRowHeight="15.75" x14ac:dyDescent="0.25"/>
  <cols>
    <col min="1" max="1" width="2.6640625" style="1" customWidth="1"/>
    <col min="2" max="2" width="18.44140625" style="1" customWidth="1"/>
    <col min="3" max="8" width="17.77734375" style="1" customWidth="1"/>
    <col min="9" max="9" width="2.77734375" style="1" customWidth="1"/>
    <col min="10" max="10" width="10.6640625" style="1" customWidth="1"/>
    <col min="11" max="16384" width="8.88671875" style="1"/>
  </cols>
  <sheetData>
    <row r="1" spans="2:8" ht="60" customHeight="1" x14ac:dyDescent="0.25">
      <c r="B1" s="38" t="str">
        <f>CalendarYear&amp;" 年 5 月"</f>
        <v>2025 年 5 月</v>
      </c>
      <c r="C1" s="38"/>
      <c r="D1" s="38"/>
      <c r="E1" s="2"/>
      <c r="F1" s="2"/>
      <c r="G1" s="2"/>
      <c r="H1" s="13"/>
    </row>
    <row r="2" spans="2:8" ht="21.75" customHeight="1" thickBot="1" x14ac:dyDescent="0.3">
      <c r="B2" s="5" t="str">
        <f>IF(WeekStart="日曜日", "日曜日","月曜日")</f>
        <v>日曜日</v>
      </c>
      <c r="C2" s="5" t="str">
        <f t="shared" ref="C2:H2" si="0">UPPER(TEXT(C3,"aaaa"))</f>
        <v>月曜日</v>
      </c>
      <c r="D2" s="5" t="str">
        <f t="shared" si="0"/>
        <v>火曜日</v>
      </c>
      <c r="E2" s="5" t="str">
        <f t="shared" si="0"/>
        <v>水曜日</v>
      </c>
      <c r="F2" s="5" t="str">
        <f t="shared" si="0"/>
        <v>木曜日</v>
      </c>
      <c r="G2" s="5" t="str">
        <f t="shared" si="0"/>
        <v>金曜日</v>
      </c>
      <c r="H2" s="5" t="str">
        <f t="shared" si="0"/>
        <v>土曜日</v>
      </c>
    </row>
    <row r="3" spans="2:8" ht="19.5" customHeight="1" x14ac:dyDescent="0.25">
      <c r="B3" s="14">
        <f t="array" ref="B3:H3">DaysAndWeeks+DATE(CalendarYear,5,1)-WEEKDAY(DATE(CalendarYear,5,1),(WeekStart="月曜日")+1)+1</f>
        <v>45774</v>
      </c>
      <c r="C3" s="14">
        <v>45775</v>
      </c>
      <c r="D3" s="14">
        <v>45776</v>
      </c>
      <c r="E3" s="14">
        <v>45777</v>
      </c>
      <c r="F3" s="14">
        <v>45778</v>
      </c>
      <c r="G3" s="14">
        <v>45779</v>
      </c>
      <c r="H3" s="14">
        <v>45780</v>
      </c>
    </row>
    <row r="4" spans="2:8" ht="57.95" customHeight="1" x14ac:dyDescent="0.25"/>
    <row r="5" spans="2:8" ht="19.5" customHeight="1" x14ac:dyDescent="0.25">
      <c r="B5" s="16">
        <f t="array" ref="B5:H5">DaysAndWeeks+DATE(CalendarYear,5,1)-WEEKDAY(DATE(CalendarYear,5,1),(WeekStart="月曜日")+1)+8</f>
        <v>45781</v>
      </c>
      <c r="C5" s="16">
        <v>45782</v>
      </c>
      <c r="D5" s="16">
        <v>45783</v>
      </c>
      <c r="E5" s="16">
        <v>45784</v>
      </c>
      <c r="F5" s="16">
        <v>45785</v>
      </c>
      <c r="G5" s="16">
        <v>45786</v>
      </c>
      <c r="H5" s="16">
        <v>45787</v>
      </c>
    </row>
    <row r="6" spans="2:8" ht="57.95" customHeight="1" x14ac:dyDescent="0.25">
      <c r="B6" s="11"/>
      <c r="C6" s="11"/>
      <c r="D6" s="11"/>
      <c r="E6" s="11"/>
      <c r="F6" s="11"/>
      <c r="G6" s="11"/>
      <c r="H6" s="11"/>
    </row>
    <row r="7" spans="2:8" ht="19.5" customHeight="1" x14ac:dyDescent="0.25">
      <c r="B7" s="14">
        <f t="array" ref="B7:H7">DaysAndWeeks+DATE(CalendarYear,5,1)-WEEKDAY(DATE(CalendarYear,5,1),(WeekStart="月曜日")+1)+15</f>
        <v>45788</v>
      </c>
      <c r="C7" s="14">
        <v>45789</v>
      </c>
      <c r="D7" s="14">
        <v>45790</v>
      </c>
      <c r="E7" s="14">
        <v>45791</v>
      </c>
      <c r="F7" s="14">
        <v>45792</v>
      </c>
      <c r="G7" s="14">
        <v>45793</v>
      </c>
      <c r="H7" s="14">
        <v>45794</v>
      </c>
    </row>
    <row r="8" spans="2:8" ht="57.95" customHeight="1" x14ac:dyDescent="0.25"/>
    <row r="9" spans="2:8" ht="19.5" customHeight="1" x14ac:dyDescent="0.25">
      <c r="B9" s="16">
        <f t="array" ref="B9:H9">DaysAndWeeks+DATE(CalendarYear,5,1)-WEEKDAY(DATE(CalendarYear,5,1),(WeekStart="月曜日")+1)+22</f>
        <v>45795</v>
      </c>
      <c r="C9" s="16">
        <v>45796</v>
      </c>
      <c r="D9" s="16">
        <v>45797</v>
      </c>
      <c r="E9" s="16">
        <v>45798</v>
      </c>
      <c r="F9" s="16">
        <v>45799</v>
      </c>
      <c r="G9" s="16">
        <v>45800</v>
      </c>
      <c r="H9" s="16">
        <v>45801</v>
      </c>
    </row>
    <row r="10" spans="2:8" ht="57.95" customHeight="1" x14ac:dyDescent="0.25">
      <c r="B10" s="11"/>
      <c r="C10" s="11"/>
      <c r="D10" s="11"/>
      <c r="E10" s="11"/>
      <c r="F10" s="11"/>
      <c r="G10" s="11"/>
      <c r="H10" s="11"/>
    </row>
    <row r="11" spans="2:8" ht="19.5" customHeight="1" x14ac:dyDescent="0.25">
      <c r="B11" s="14">
        <f t="array" ref="B11:H11">DaysAndWeeks+DATE(CalendarYear,5,1)-WEEKDAY(DATE(CalendarYear,5,1),(WeekStart="月曜日")+1)+29</f>
        <v>45802</v>
      </c>
      <c r="C11" s="14">
        <v>45803</v>
      </c>
      <c r="D11" s="14">
        <v>45804</v>
      </c>
      <c r="E11" s="14">
        <v>45805</v>
      </c>
      <c r="F11" s="14">
        <v>45806</v>
      </c>
      <c r="G11" s="14">
        <v>45807</v>
      </c>
      <c r="H11" s="14">
        <v>45808</v>
      </c>
    </row>
    <row r="12" spans="2:8" ht="57.95" customHeight="1" x14ac:dyDescent="0.25"/>
    <row r="13" spans="2:8" ht="19.5" customHeight="1" x14ac:dyDescent="0.25">
      <c r="B13" s="16">
        <f t="array" ref="B13:C13">DaysAndWeeks+DATE(CalendarYear,5,1)-WEEKDAY(DATE(CalendarYear,5,1),(WeekStart="月曜日")+1)+36</f>
        <v>45809</v>
      </c>
      <c r="C13" s="16">
        <v>45810</v>
      </c>
      <c r="D13" s="34" t="s">
        <v>0</v>
      </c>
      <c r="E13" s="35"/>
      <c r="F13" s="35"/>
      <c r="G13" s="35"/>
      <c r="H13" s="35"/>
    </row>
    <row r="14" spans="2:8" ht="57.95" customHeight="1" x14ac:dyDescent="0.25">
      <c r="B14" s="11"/>
      <c r="C14" s="11"/>
      <c r="D14" s="34"/>
      <c r="E14" s="35"/>
      <c r="F14" s="35"/>
      <c r="G14" s="35"/>
      <c r="H14" s="35"/>
    </row>
  </sheetData>
  <mergeCells count="3">
    <mergeCell ref="D13:D14"/>
    <mergeCell ref="E13:H14"/>
    <mergeCell ref="B1:D1"/>
  </mergeCells>
  <phoneticPr fontId="31"/>
  <conditionalFormatting sqref="B3:G3">
    <cfRule type="expression" dxfId="15" priority="1">
      <formula>DAY(B3)&gt;8</formula>
    </cfRule>
  </conditionalFormatting>
  <conditionalFormatting sqref="B11:H11 B13:C13">
    <cfRule type="expression" dxfId="14" priority="2">
      <formula>AND(DAY(B11)&gt;=1,DAY(B11)&lt;=15)</formula>
    </cfRule>
  </conditionalFormatting>
  <dataValidations count="8">
    <dataValidation allowBlank="1" showInputMessage="1" showErrorMessage="1" prompt="曜日は自動的に決定されます" sqref="C2:H2" xr:uid="{00000000-0002-0000-04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1:D1" xr:uid="{00000000-0002-0000-0400-000001000000}"/>
    <dataValidation allowBlank="1" showInputMessage="1" showErrorMessage="1" prompt="この行と行 5、7、9、11、13 には、週のカレンダー日が含まれます。このセルの数字が 1 でない場合は、前の月の日付ということです。セル E13 にメモを入力します" sqref="B3" xr:uid="{00000000-0002-0000-0400-000002000000}"/>
    <dataValidation allowBlank="1" showInputMessage="1" showErrorMessage="1" prompt="5 月の月間カレンダー" sqref="A1" xr:uid="{00000000-0002-0000-0400-000003000000}"/>
    <dataValidation allowBlank="1" showInputMessage="1" showErrorMessage="1" prompt="右側のセルにメモを入力します" sqref="D13:D14" xr:uid="{00000000-0002-0000-0400-000004000000}"/>
    <dataValidation allowBlank="1" showInputMessage="1" showErrorMessage="1" prompt="このセルにメモを入力します" sqref="E13:H14" xr:uid="{00000000-0002-0000-0400-000005000000}"/>
    <dataValidation allowBlank="1" showInputMessage="1" showErrorMessage="1" prompt="この行と行 6、8、10、12、14 は、上のセルのカレンダー日に関連する毎日のメモを入力するためのセルです" sqref="B4" xr:uid="{00000000-0002-0000-04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K3 で新しい曜日を選びます" sqref="B2" xr:uid="{00000000-0002-0000-0400-000007000000}"/>
  </dataValidations>
  <printOptions horizontalCentered="1" verticalCentered="1"/>
  <pageMargins left="0.7" right="0.7" top="0.75" bottom="0.75" header="0.3" footer="0.3"/>
  <pageSetup paperSize="9" scale="86" orientation="landscape" r:id="rId1"/>
  <headerFooter differentFirst="1" alignWithMargins="0">
    <oddFooter>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4" tint="0.79998168889431442"/>
    <pageSetUpPr fitToPage="1"/>
  </sheetPr>
  <dimension ref="B1:H14"/>
  <sheetViews>
    <sheetView showGridLines="0" zoomScale="70" zoomScaleNormal="70" workbookViewId="0">
      <selection activeCell="K6" sqref="K6"/>
    </sheetView>
  </sheetViews>
  <sheetFormatPr defaultColWidth="8.88671875" defaultRowHeight="15.75" x14ac:dyDescent="0.25"/>
  <cols>
    <col min="1" max="1" width="2.6640625" style="1" customWidth="1"/>
    <col min="2" max="2" width="18.44140625" style="1" customWidth="1"/>
    <col min="3" max="8" width="17.77734375" style="1" customWidth="1"/>
    <col min="9" max="9" width="2.77734375" style="1" customWidth="1"/>
    <col min="10" max="10" width="10.6640625" style="1" customWidth="1"/>
    <col min="11" max="16384" width="8.88671875" style="1"/>
  </cols>
  <sheetData>
    <row r="1" spans="2:8" ht="60" customHeight="1" x14ac:dyDescent="0.25">
      <c r="B1" s="39" t="str">
        <f>CalendarYear&amp;" 年 6 月"</f>
        <v>2025 年 6 月</v>
      </c>
      <c r="C1" s="39"/>
      <c r="D1" s="39"/>
      <c r="E1" s="2"/>
      <c r="F1" s="2"/>
      <c r="G1" s="2"/>
      <c r="H1" s="13"/>
    </row>
    <row r="2" spans="2:8" ht="21.75" customHeight="1" thickBot="1" x14ac:dyDescent="0.3">
      <c r="B2" s="18" t="str">
        <f>IF(WeekStart="日曜日", "日曜日","月曜日")</f>
        <v>日曜日</v>
      </c>
      <c r="C2" s="18" t="str">
        <f t="shared" ref="C2:H2" si="0">UPPER(TEXT(C3,"aaaa"))</f>
        <v>月曜日</v>
      </c>
      <c r="D2" s="18" t="str">
        <f t="shared" si="0"/>
        <v>火曜日</v>
      </c>
      <c r="E2" s="18" t="str">
        <f t="shared" si="0"/>
        <v>水曜日</v>
      </c>
      <c r="F2" s="18" t="str">
        <f t="shared" si="0"/>
        <v>木曜日</v>
      </c>
      <c r="G2" s="18" t="str">
        <f t="shared" si="0"/>
        <v>金曜日</v>
      </c>
      <c r="H2" s="18" t="str">
        <f t="shared" si="0"/>
        <v>土曜日</v>
      </c>
    </row>
    <row r="3" spans="2:8" ht="19.5" customHeight="1" x14ac:dyDescent="0.25">
      <c r="B3" s="14">
        <f t="array" ref="B3:H3">DaysAndWeeks+DATE(CalendarYear,6,1)-WEEKDAY(DATE(CalendarYear,6,1),(WeekStart="月曜日")+1)+1</f>
        <v>45809</v>
      </c>
      <c r="C3" s="14">
        <v>45810</v>
      </c>
      <c r="D3" s="14">
        <v>45811</v>
      </c>
      <c r="E3" s="14">
        <v>45812</v>
      </c>
      <c r="F3" s="14">
        <v>45813</v>
      </c>
      <c r="G3" s="14">
        <v>45814</v>
      </c>
      <c r="H3" s="14">
        <v>45815</v>
      </c>
    </row>
    <row r="4" spans="2:8" ht="57.95" customHeight="1" x14ac:dyDescent="0.25"/>
    <row r="5" spans="2:8" ht="19.5" customHeight="1" x14ac:dyDescent="0.25">
      <c r="B5" s="16">
        <f t="array" ref="B5:H5">DaysAndWeeks+DATE(CalendarYear,6,1)-WEEKDAY(DATE(CalendarYear,6,1),(WeekStart="月曜日")+1)+8</f>
        <v>45816</v>
      </c>
      <c r="C5" s="16">
        <v>45817</v>
      </c>
      <c r="D5" s="16">
        <v>45818</v>
      </c>
      <c r="E5" s="16">
        <v>45819</v>
      </c>
      <c r="F5" s="16">
        <v>45820</v>
      </c>
      <c r="G5" s="16">
        <v>45821</v>
      </c>
      <c r="H5" s="16">
        <v>45822</v>
      </c>
    </row>
    <row r="6" spans="2:8" ht="57.95" customHeight="1" x14ac:dyDescent="0.25">
      <c r="B6" s="11"/>
      <c r="C6" s="11"/>
      <c r="D6" s="11"/>
      <c r="E6" s="11"/>
      <c r="F6" s="11"/>
      <c r="G6" s="11"/>
      <c r="H6" s="11"/>
    </row>
    <row r="7" spans="2:8" ht="19.5" customHeight="1" x14ac:dyDescent="0.25">
      <c r="B7" s="14">
        <f t="array" ref="B7:H7">DaysAndWeeks+DATE(CalendarYear,6,1)-WEEKDAY(DATE(CalendarYear,6,1),(WeekStart="月曜日")+1)+15</f>
        <v>45823</v>
      </c>
      <c r="C7" s="14">
        <v>45824</v>
      </c>
      <c r="D7" s="14">
        <v>45825</v>
      </c>
      <c r="E7" s="14">
        <v>45826</v>
      </c>
      <c r="F7" s="14">
        <v>45827</v>
      </c>
      <c r="G7" s="14">
        <v>45828</v>
      </c>
      <c r="H7" s="14">
        <v>45829</v>
      </c>
    </row>
    <row r="8" spans="2:8" ht="57.95" customHeight="1" x14ac:dyDescent="0.25"/>
    <row r="9" spans="2:8" ht="19.5" customHeight="1" x14ac:dyDescent="0.25">
      <c r="B9" s="16">
        <f t="array" ref="B9:H9">DaysAndWeeks+DATE(CalendarYear,6,1)-WEEKDAY(DATE(CalendarYear,6,1),(WeekStart="月曜日")+1)+22</f>
        <v>45830</v>
      </c>
      <c r="C9" s="16">
        <v>45831</v>
      </c>
      <c r="D9" s="16">
        <v>45832</v>
      </c>
      <c r="E9" s="16">
        <v>45833</v>
      </c>
      <c r="F9" s="16">
        <v>45834</v>
      </c>
      <c r="G9" s="16">
        <v>45835</v>
      </c>
      <c r="H9" s="16">
        <v>45836</v>
      </c>
    </row>
    <row r="10" spans="2:8" ht="57.95" customHeight="1" x14ac:dyDescent="0.25">
      <c r="B10" s="11"/>
      <c r="C10" s="11"/>
      <c r="D10" s="11"/>
      <c r="E10" s="11"/>
      <c r="F10" s="11"/>
      <c r="G10" s="11"/>
      <c r="H10" s="11"/>
    </row>
    <row r="11" spans="2:8" ht="19.5" customHeight="1" x14ac:dyDescent="0.25">
      <c r="B11" s="14">
        <f t="array" ref="B11:H11">DaysAndWeeks+DATE(CalendarYear,6,1)-WEEKDAY(DATE(CalendarYear,6,1),(WeekStart="月曜日")+1)+29</f>
        <v>45837</v>
      </c>
      <c r="C11" s="14">
        <v>45838</v>
      </c>
      <c r="D11" s="14">
        <v>45839</v>
      </c>
      <c r="E11" s="14">
        <v>45840</v>
      </c>
      <c r="F11" s="14">
        <v>45841</v>
      </c>
      <c r="G11" s="14">
        <v>45842</v>
      </c>
      <c r="H11" s="14">
        <v>45843</v>
      </c>
    </row>
    <row r="12" spans="2:8" ht="57.95" customHeight="1" x14ac:dyDescent="0.25"/>
    <row r="13" spans="2:8" ht="19.5" customHeight="1" x14ac:dyDescent="0.25">
      <c r="B13" s="16">
        <f t="array" ref="B13:C13">DaysAndWeeks+DATE(CalendarYear,6,1)-WEEKDAY(DATE(CalendarYear,6,1),(WeekStart="月曜日")+1)+36</f>
        <v>45844</v>
      </c>
      <c r="C13" s="16">
        <v>45845</v>
      </c>
      <c r="D13" s="34" t="s">
        <v>0</v>
      </c>
      <c r="E13" s="35"/>
      <c r="F13" s="35"/>
      <c r="G13" s="35"/>
      <c r="H13" s="35"/>
    </row>
    <row r="14" spans="2:8" ht="57.95" customHeight="1" x14ac:dyDescent="0.25">
      <c r="B14" s="11"/>
      <c r="C14" s="11"/>
      <c r="D14" s="34"/>
      <c r="E14" s="35"/>
      <c r="F14" s="35"/>
      <c r="G14" s="35"/>
      <c r="H14" s="35"/>
    </row>
  </sheetData>
  <mergeCells count="3">
    <mergeCell ref="D13:D14"/>
    <mergeCell ref="E13:H14"/>
    <mergeCell ref="B1:D1"/>
  </mergeCells>
  <phoneticPr fontId="31"/>
  <conditionalFormatting sqref="B3:G3">
    <cfRule type="expression" dxfId="13" priority="1">
      <formula>DAY(B3)&gt;8</formula>
    </cfRule>
  </conditionalFormatting>
  <conditionalFormatting sqref="B11:H11 B13:C13">
    <cfRule type="expression" dxfId="12" priority="2">
      <formula>AND(DAY(B11)&gt;=1,DAY(B11)&lt;=15)</formula>
    </cfRule>
  </conditionalFormatting>
  <dataValidations count="8">
    <dataValidation allowBlank="1" showInputMessage="1" showErrorMessage="1" prompt="曜日は自動的に決定されます" sqref="C2:H2" xr:uid="{00000000-0002-0000-0500-000000000000}"/>
    <dataValidation allowBlank="1" showInputMessage="1" showErrorMessage="1" prompt="この行と行 5、7、9、11、13 には、週のカレンダー日が含まれます。このセルの数字が 1 でない場合は、前の月の日付ということです。セル E13 にメモを入力します" sqref="B3" xr:uid="{00000000-0002-0000-0500-000001000000}"/>
    <dataValidation allowBlank="1" showInputMessage="1" showErrorMessage="1" prompt="6 月の月間カレンダー" sqref="A1" xr:uid="{00000000-0002-0000-0500-000002000000}"/>
    <dataValidation allowBlank="1" showInputMessage="1" showErrorMessage="1" prompt="右側のセルにメモを入力します" sqref="D13:D14" xr:uid="{00000000-0002-0000-0500-000003000000}"/>
    <dataValidation allowBlank="1" showInputMessage="1" showErrorMessage="1" prompt="このセルにメモを入力します" sqref="E13:H14" xr:uid="{00000000-0002-0000-0500-000004000000}"/>
    <dataValidation allowBlank="1" showInputMessage="1" showErrorMessage="1" prompt="この行と行 6、8、10、12、14 は、上のセルのカレンダー日に関連する毎日のメモを入力するためのセルです" sqref="B4" xr:uid="{00000000-0002-0000-0500-000005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1:D1" xr:uid="{00000000-0002-0000-05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K3 で新しい曜日を選びます" sqref="B2" xr:uid="{00000000-0002-0000-0500-000007000000}"/>
  </dataValidations>
  <printOptions horizontalCentered="1" verticalCentered="1"/>
  <pageMargins left="0" right="0" top="0" bottom="0" header="0" footer="0"/>
  <pageSetup paperSize="9" scale="84" orientation="landscape" r:id="rId1"/>
  <headerFooter differentFirst="1" alignWithMargins="0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2"/>
    <pageSetUpPr fitToPage="1"/>
  </sheetPr>
  <dimension ref="B1:H14"/>
  <sheetViews>
    <sheetView showGridLines="0" zoomScaleNormal="100" workbookViewId="0">
      <selection activeCell="K6" sqref="K6"/>
    </sheetView>
  </sheetViews>
  <sheetFormatPr defaultColWidth="8.88671875" defaultRowHeight="15.75" x14ac:dyDescent="0.25"/>
  <cols>
    <col min="1" max="1" width="2.6640625" style="1" customWidth="1"/>
    <col min="2" max="2" width="18.44140625" style="1" customWidth="1"/>
    <col min="3" max="8" width="17.77734375" style="1" customWidth="1"/>
    <col min="9" max="9" width="2.77734375" style="1" customWidth="1"/>
    <col min="10" max="10" width="10.6640625" style="1" customWidth="1"/>
    <col min="11" max="16384" width="8.88671875" style="1"/>
  </cols>
  <sheetData>
    <row r="1" spans="2:8" ht="60" customHeight="1" x14ac:dyDescent="0.25">
      <c r="B1" s="38" t="str">
        <f>CalendarYear&amp;" 年 7 月"</f>
        <v>2025 年 7 月</v>
      </c>
      <c r="C1" s="38"/>
      <c r="D1" s="38"/>
      <c r="E1" s="2"/>
      <c r="F1" s="2"/>
      <c r="G1" s="2"/>
      <c r="H1" s="13"/>
    </row>
    <row r="2" spans="2:8" ht="21.75" customHeight="1" thickBot="1" x14ac:dyDescent="0.3">
      <c r="B2" s="5" t="str">
        <f>IF(WeekStart="日曜日", "日曜日","月曜日")</f>
        <v>日曜日</v>
      </c>
      <c r="C2" s="5" t="str">
        <f t="shared" ref="C2:H2" si="0">UPPER(TEXT(C3,"aaaa"))</f>
        <v>月曜日</v>
      </c>
      <c r="D2" s="5" t="str">
        <f t="shared" si="0"/>
        <v>火曜日</v>
      </c>
      <c r="E2" s="5" t="str">
        <f t="shared" si="0"/>
        <v>水曜日</v>
      </c>
      <c r="F2" s="5" t="str">
        <f t="shared" si="0"/>
        <v>木曜日</v>
      </c>
      <c r="G2" s="5" t="str">
        <f t="shared" si="0"/>
        <v>金曜日</v>
      </c>
      <c r="H2" s="5" t="str">
        <f t="shared" si="0"/>
        <v>土曜日</v>
      </c>
    </row>
    <row r="3" spans="2:8" ht="19.5" customHeight="1" x14ac:dyDescent="0.25">
      <c r="B3" s="14">
        <f t="array" ref="B3:H3">DaysAndWeeks+DATE(CalendarYear,7,1)-WEEKDAY(DATE(CalendarYear,7,1),(WeekStart="月曜日")+1)+1</f>
        <v>45837</v>
      </c>
      <c r="C3" s="14">
        <v>45838</v>
      </c>
      <c r="D3" s="14">
        <v>45839</v>
      </c>
      <c r="E3" s="14">
        <v>45840</v>
      </c>
      <c r="F3" s="14">
        <v>45841</v>
      </c>
      <c r="G3" s="14">
        <v>45842</v>
      </c>
      <c r="H3" s="14">
        <v>45843</v>
      </c>
    </row>
    <row r="4" spans="2:8" ht="57.95" customHeight="1" x14ac:dyDescent="0.25"/>
    <row r="5" spans="2:8" ht="19.5" customHeight="1" x14ac:dyDescent="0.25">
      <c r="B5" s="16">
        <f t="array" ref="B5:H5">DaysAndWeeks+DATE(CalendarYear,7,1)-WEEKDAY(DATE(CalendarYear,7,1),(WeekStart="月曜日")+1)+8</f>
        <v>45844</v>
      </c>
      <c r="C5" s="16">
        <v>45845</v>
      </c>
      <c r="D5" s="16">
        <v>45846</v>
      </c>
      <c r="E5" s="16">
        <v>45847</v>
      </c>
      <c r="F5" s="16">
        <v>45848</v>
      </c>
      <c r="G5" s="16">
        <v>45849</v>
      </c>
      <c r="H5" s="16">
        <v>45850</v>
      </c>
    </row>
    <row r="6" spans="2:8" ht="57.95" customHeight="1" x14ac:dyDescent="0.25">
      <c r="B6" s="11"/>
      <c r="C6" s="11"/>
      <c r="D6" s="11"/>
      <c r="E6" s="11"/>
      <c r="F6" s="11"/>
      <c r="G6" s="11"/>
      <c r="H6" s="11"/>
    </row>
    <row r="7" spans="2:8" ht="19.5" customHeight="1" x14ac:dyDescent="0.25">
      <c r="B7" s="14">
        <f t="array" ref="B7:H7">DaysAndWeeks+DATE(CalendarYear,7,1)-WEEKDAY(DATE(CalendarYear,7,1),(WeekStart="月曜日")+1)+15</f>
        <v>45851</v>
      </c>
      <c r="C7" s="14">
        <v>45852</v>
      </c>
      <c r="D7" s="14">
        <v>45853</v>
      </c>
      <c r="E7" s="14">
        <v>45854</v>
      </c>
      <c r="F7" s="14">
        <v>45855</v>
      </c>
      <c r="G7" s="14">
        <v>45856</v>
      </c>
      <c r="H7" s="14">
        <v>45857</v>
      </c>
    </row>
    <row r="8" spans="2:8" ht="57.95" customHeight="1" x14ac:dyDescent="0.25"/>
    <row r="9" spans="2:8" ht="19.5" customHeight="1" x14ac:dyDescent="0.25">
      <c r="B9" s="16">
        <f t="array" ref="B9:H9">DaysAndWeeks+DATE(CalendarYear,7,1)-WEEKDAY(DATE(CalendarYear,7,1),(WeekStart="月曜日")+1)+22</f>
        <v>45858</v>
      </c>
      <c r="C9" s="16">
        <v>45859</v>
      </c>
      <c r="D9" s="16">
        <v>45860</v>
      </c>
      <c r="E9" s="16">
        <v>45861</v>
      </c>
      <c r="F9" s="16">
        <v>45862</v>
      </c>
      <c r="G9" s="16">
        <v>45863</v>
      </c>
      <c r="H9" s="16">
        <v>45864</v>
      </c>
    </row>
    <row r="10" spans="2:8" ht="57.95" customHeight="1" x14ac:dyDescent="0.25">
      <c r="B10" s="11"/>
      <c r="C10" s="11"/>
      <c r="D10" s="11"/>
      <c r="E10" s="11"/>
      <c r="F10" s="11"/>
      <c r="G10" s="11"/>
      <c r="H10" s="11"/>
    </row>
    <row r="11" spans="2:8" ht="19.5" customHeight="1" x14ac:dyDescent="0.25">
      <c r="B11" s="14">
        <f t="array" ref="B11:H11">DaysAndWeeks+DATE(CalendarYear,7,1)-WEEKDAY(DATE(CalendarYear,7,1),(WeekStart="月曜日")+1)+29</f>
        <v>45865</v>
      </c>
      <c r="C11" s="14">
        <v>45866</v>
      </c>
      <c r="D11" s="14">
        <v>45867</v>
      </c>
      <c r="E11" s="14">
        <v>45868</v>
      </c>
      <c r="F11" s="14">
        <v>45869</v>
      </c>
      <c r="G11" s="14">
        <v>45870</v>
      </c>
      <c r="H11" s="14">
        <v>45871</v>
      </c>
    </row>
    <row r="12" spans="2:8" ht="57.95" customHeight="1" x14ac:dyDescent="0.25"/>
    <row r="13" spans="2:8" ht="19.5" customHeight="1" x14ac:dyDescent="0.25">
      <c r="B13" s="16">
        <f t="array" ref="B13:C13">DaysAndWeeks+DATE(CalendarYear,7,1)-WEEKDAY(DATE(CalendarYear,7,1),(WeekStart="月曜日")+1)+36</f>
        <v>45872</v>
      </c>
      <c r="C13" s="16">
        <v>45873</v>
      </c>
      <c r="D13" s="34" t="s">
        <v>0</v>
      </c>
      <c r="E13" s="35"/>
      <c r="F13" s="35"/>
      <c r="G13" s="35"/>
      <c r="H13" s="35"/>
    </row>
    <row r="14" spans="2:8" ht="57.95" customHeight="1" x14ac:dyDescent="0.25">
      <c r="B14" s="11"/>
      <c r="C14" s="11"/>
      <c r="D14" s="34"/>
      <c r="E14" s="35"/>
      <c r="F14" s="35"/>
      <c r="G14" s="35"/>
      <c r="H14" s="35"/>
    </row>
  </sheetData>
  <mergeCells count="3">
    <mergeCell ref="D13:D14"/>
    <mergeCell ref="E13:H14"/>
    <mergeCell ref="B1:D1"/>
  </mergeCells>
  <phoneticPr fontId="31"/>
  <conditionalFormatting sqref="B3:G3">
    <cfRule type="expression" dxfId="11" priority="1">
      <formula>DAY(B3)&gt;8</formula>
    </cfRule>
  </conditionalFormatting>
  <conditionalFormatting sqref="B11:H11 B13:C13">
    <cfRule type="expression" dxfId="10" priority="2">
      <formula>AND(DAY(B11)&gt;=1,DAY(B11)&lt;=15)</formula>
    </cfRule>
  </conditionalFormatting>
  <dataValidations count="8">
    <dataValidation allowBlank="1" showInputMessage="1" showErrorMessage="1" prompt="曜日は自動的に決定されます" sqref="C2:H2" xr:uid="{00000000-0002-0000-0600-000000000000}"/>
    <dataValidation allowBlank="1" showInputMessage="1" showErrorMessage="1" prompt="この行と行 5、7、9、11、13 には、週のカレンダー日が含まれます。このセルの数字が 1 でない場合は、前の月の日付ということです。セル E13 にメモを入力します" sqref="B3" xr:uid="{00000000-0002-0000-0600-000001000000}"/>
    <dataValidation allowBlank="1" showInputMessage="1" showErrorMessage="1" prompt="7 月の月間カレンダー" sqref="A1" xr:uid="{00000000-0002-0000-0600-000002000000}"/>
    <dataValidation allowBlank="1" showInputMessage="1" showErrorMessage="1" prompt="右側のセルにメモを入力します" sqref="D13:D14" xr:uid="{00000000-0002-0000-0600-000003000000}"/>
    <dataValidation allowBlank="1" showInputMessage="1" showErrorMessage="1" prompt="このセルにメモを入力します" sqref="E13:H14" xr:uid="{00000000-0002-0000-0600-000004000000}"/>
    <dataValidation allowBlank="1" showInputMessage="1" showErrorMessage="1" prompt="この行と行 6、8、10、12、14 は、上のセルのカレンダー日に関連する毎日のメモを入力するためのセルです" sqref="B4" xr:uid="{00000000-0002-0000-0600-000005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1:D1" xr:uid="{00000000-0002-0000-06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K3 で新しい曜日を選びます" sqref="B2" xr:uid="{00000000-0002-0000-0600-000007000000}"/>
  </dataValidations>
  <printOptions horizontalCentered="1" verticalCentered="1"/>
  <pageMargins left="0" right="0" top="0" bottom="0" header="0" footer="0"/>
  <pageSetup paperSize="9" scale="93" orientation="landscape" r:id="rId1"/>
  <headerFooter differentFirst="1" alignWithMargins="0"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2" tint="-9.9978637043366805E-2"/>
    <pageSetUpPr fitToPage="1"/>
  </sheetPr>
  <dimension ref="B1:H17"/>
  <sheetViews>
    <sheetView showGridLines="0" zoomScaleNormal="100" zoomScaleSheetLayoutView="80" workbookViewId="0">
      <selection activeCell="H12" sqref="H12"/>
    </sheetView>
  </sheetViews>
  <sheetFormatPr defaultColWidth="8.88671875" defaultRowHeight="15.75" x14ac:dyDescent="0.25"/>
  <cols>
    <col min="1" max="1" width="2.6640625" style="1" customWidth="1"/>
    <col min="2" max="2" width="18.44140625" style="1" customWidth="1"/>
    <col min="3" max="8" width="17.77734375" style="1" customWidth="1"/>
    <col min="9" max="9" width="2.77734375" style="1" customWidth="1"/>
    <col min="10" max="10" width="10.6640625" style="1" customWidth="1"/>
    <col min="11" max="16384" width="8.88671875" style="1"/>
  </cols>
  <sheetData>
    <row r="1" spans="2:8" ht="60" customHeight="1" thickBot="1" x14ac:dyDescent="0.3">
      <c r="B1" s="38" t="str">
        <f>CalendarYear&amp;" 年 8 月"</f>
        <v>2025 年 8 月</v>
      </c>
      <c r="C1" s="38"/>
      <c r="D1" s="38"/>
      <c r="E1" s="42" t="s">
        <v>36</v>
      </c>
      <c r="F1" s="43"/>
      <c r="G1" s="43"/>
      <c r="H1" s="44"/>
    </row>
    <row r="2" spans="2:8" ht="21.75" customHeight="1" thickBot="1" x14ac:dyDescent="0.3">
      <c r="B2" s="5" t="str">
        <f>IF(WeekStart="日曜日", "日曜日","月曜日")</f>
        <v>日曜日</v>
      </c>
      <c r="C2" s="5" t="str">
        <f t="shared" ref="C2:H2" si="0">UPPER(TEXT(C3,"aaaa"))</f>
        <v>月曜日</v>
      </c>
      <c r="D2" s="5" t="str">
        <f t="shared" si="0"/>
        <v>火曜日</v>
      </c>
      <c r="E2" s="5" t="str">
        <f t="shared" si="0"/>
        <v>水曜日</v>
      </c>
      <c r="F2" s="5" t="str">
        <f t="shared" si="0"/>
        <v>木曜日</v>
      </c>
      <c r="G2" s="5" t="str">
        <f t="shared" si="0"/>
        <v>金曜日</v>
      </c>
      <c r="H2" s="5" t="str">
        <f t="shared" si="0"/>
        <v>土曜日</v>
      </c>
    </row>
    <row r="3" spans="2:8" ht="19.5" customHeight="1" x14ac:dyDescent="0.25">
      <c r="B3" s="14">
        <f t="array" ref="B3:H3">DaysAndWeeks+DATE(CalendarYear,8,1)-WEEKDAY(DATE(CalendarYear,8,1),(WeekStart="月曜日")+1)+1</f>
        <v>45865</v>
      </c>
      <c r="C3" s="14">
        <v>45866</v>
      </c>
      <c r="D3" s="14">
        <v>45867</v>
      </c>
      <c r="E3" s="14">
        <v>45868</v>
      </c>
      <c r="F3" s="14">
        <v>45869</v>
      </c>
      <c r="G3" s="14">
        <v>45870</v>
      </c>
      <c r="H3" s="14">
        <v>45871</v>
      </c>
    </row>
    <row r="4" spans="2:8" ht="57.75" customHeight="1" x14ac:dyDescent="0.25">
      <c r="B4" s="17" t="s">
        <v>11</v>
      </c>
      <c r="C4" s="17" t="s">
        <v>5</v>
      </c>
      <c r="D4" s="17"/>
      <c r="E4" s="45" t="s">
        <v>28</v>
      </c>
      <c r="F4" s="45"/>
      <c r="G4" s="46" t="s">
        <v>27</v>
      </c>
      <c r="H4" s="46"/>
    </row>
    <row r="5" spans="2:8" ht="19.5" customHeight="1" x14ac:dyDescent="0.25">
      <c r="B5" s="16">
        <f t="array" ref="B5:H5">DaysAndWeeks+DATE(CalendarYear,8,1)-WEEKDAY(DATE(CalendarYear,8,1),(WeekStart="月曜日")+1)+8</f>
        <v>45872</v>
      </c>
      <c r="C5" s="16">
        <v>45873</v>
      </c>
      <c r="D5" s="16">
        <v>45874</v>
      </c>
      <c r="E5" s="16">
        <v>45875</v>
      </c>
      <c r="F5" s="16">
        <v>45876</v>
      </c>
      <c r="G5" s="16">
        <v>45877</v>
      </c>
      <c r="H5" s="16">
        <v>45878</v>
      </c>
    </row>
    <row r="6" spans="2:8" ht="57.95" customHeight="1" x14ac:dyDescent="0.25">
      <c r="B6" s="19" t="s">
        <v>26</v>
      </c>
      <c r="C6" s="19" t="s">
        <v>6</v>
      </c>
      <c r="D6" s="20"/>
      <c r="E6" s="19" t="s">
        <v>15</v>
      </c>
      <c r="F6" s="19" t="s">
        <v>20</v>
      </c>
      <c r="G6" s="19"/>
      <c r="H6" s="19"/>
    </row>
    <row r="7" spans="2:8" ht="19.5" customHeight="1" x14ac:dyDescent="0.25">
      <c r="B7" s="14">
        <f t="array" ref="B7:H7">DaysAndWeeks+DATE(CalendarYear,8,1)-WEEKDAY(DATE(CalendarYear,8,1),(WeekStart="月曜日")+1)+15</f>
        <v>45879</v>
      </c>
      <c r="C7" s="14">
        <v>45880</v>
      </c>
      <c r="D7" s="14">
        <v>45881</v>
      </c>
      <c r="E7" s="14">
        <v>45882</v>
      </c>
      <c r="F7" s="14">
        <v>45883</v>
      </c>
      <c r="G7" s="14">
        <v>45884</v>
      </c>
      <c r="H7" s="14">
        <v>45885</v>
      </c>
    </row>
    <row r="8" spans="2:8" ht="57.95" customHeight="1" x14ac:dyDescent="0.25">
      <c r="B8" s="1" t="s">
        <v>34</v>
      </c>
      <c r="C8" s="21" t="s">
        <v>25</v>
      </c>
      <c r="F8" s="1" t="s">
        <v>24</v>
      </c>
    </row>
    <row r="9" spans="2:8" ht="19.5" customHeight="1" x14ac:dyDescent="0.25">
      <c r="B9" s="16">
        <f t="array" ref="B9:H9">DaysAndWeeks+DATE(CalendarYear,8,1)-WEEKDAY(DATE(CalendarYear,8,1),(WeekStart="月曜日")+1)+22</f>
        <v>45886</v>
      </c>
      <c r="C9" s="16">
        <v>45887</v>
      </c>
      <c r="D9" s="16">
        <v>45888</v>
      </c>
      <c r="E9" s="16">
        <v>45889</v>
      </c>
      <c r="F9" s="16">
        <v>45890</v>
      </c>
      <c r="G9" s="16">
        <v>45891</v>
      </c>
      <c r="H9" s="16">
        <v>45892</v>
      </c>
    </row>
    <row r="10" spans="2:8" ht="57.95" customHeight="1" x14ac:dyDescent="0.25">
      <c r="B10" s="19" t="s">
        <v>32</v>
      </c>
      <c r="C10" s="19" t="s">
        <v>6</v>
      </c>
      <c r="D10" s="19"/>
      <c r="E10" s="19" t="s">
        <v>37</v>
      </c>
      <c r="F10" s="19" t="s">
        <v>12</v>
      </c>
      <c r="G10" s="19" t="s">
        <v>17</v>
      </c>
      <c r="H10" s="19" t="s">
        <v>23</v>
      </c>
    </row>
    <row r="11" spans="2:8" ht="19.5" customHeight="1" x14ac:dyDescent="0.25">
      <c r="B11" s="14">
        <f t="array" ref="B11:H11">DaysAndWeeks+DATE(CalendarYear,8,1)-WEEKDAY(DATE(CalendarYear,8,1),(WeekStart="月曜日")+1)+29</f>
        <v>45893</v>
      </c>
      <c r="C11" s="14">
        <v>45894</v>
      </c>
      <c r="D11" s="14">
        <v>45895</v>
      </c>
      <c r="E11" s="14">
        <v>45896</v>
      </c>
      <c r="F11" s="14">
        <v>45897</v>
      </c>
      <c r="G11" s="14">
        <v>45898</v>
      </c>
      <c r="H11" s="14">
        <v>45899</v>
      </c>
    </row>
    <row r="12" spans="2:8" ht="57.95" customHeight="1" x14ac:dyDescent="0.25">
      <c r="B12" s="17"/>
      <c r="C12" s="17" t="s">
        <v>7</v>
      </c>
      <c r="D12" s="17" t="s">
        <v>21</v>
      </c>
      <c r="E12" s="17" t="s">
        <v>10</v>
      </c>
      <c r="F12" s="17"/>
      <c r="G12" s="17"/>
      <c r="H12" s="17" t="s">
        <v>22</v>
      </c>
    </row>
    <row r="13" spans="2:8" ht="19.5" customHeight="1" x14ac:dyDescent="0.25">
      <c r="B13" s="16">
        <f t="array" ref="B13:C13">DaysAndWeeks+DATE(CalendarYear,8,1)-WEEKDAY(DATE(CalendarYear,8,1),(WeekStart="月曜日")+1)+36</f>
        <v>45900</v>
      </c>
      <c r="C13" s="16">
        <v>45901</v>
      </c>
      <c r="D13" s="40"/>
      <c r="E13" s="41"/>
      <c r="F13" s="41"/>
      <c r="G13" s="41"/>
      <c r="H13" s="41"/>
    </row>
    <row r="14" spans="2:8" ht="57.95" customHeight="1" x14ac:dyDescent="0.25">
      <c r="B14" s="20"/>
      <c r="C14" s="19"/>
      <c r="D14" s="40"/>
      <c r="E14" s="41"/>
      <c r="F14" s="41"/>
      <c r="G14" s="41"/>
      <c r="H14" s="41"/>
    </row>
    <row r="16" spans="2:8" x14ac:dyDescent="0.25">
      <c r="E16"/>
    </row>
    <row r="17" spans="3:4" x14ac:dyDescent="0.25">
      <c r="C17"/>
      <c r="D17"/>
    </row>
  </sheetData>
  <mergeCells count="5">
    <mergeCell ref="B1:D1"/>
    <mergeCell ref="D13:H14"/>
    <mergeCell ref="E1:H1"/>
    <mergeCell ref="E4:F4"/>
    <mergeCell ref="G4:H4"/>
  </mergeCells>
  <phoneticPr fontId="31"/>
  <conditionalFormatting sqref="B3:G3">
    <cfRule type="expression" dxfId="9" priority="1">
      <formula>DAY(B3)&gt;8</formula>
    </cfRule>
  </conditionalFormatting>
  <conditionalFormatting sqref="B11:H11 B13:C13">
    <cfRule type="expression" dxfId="8" priority="2">
      <formula>AND(DAY(B11)&gt;=1,DAY(B11)&lt;=15)</formula>
    </cfRule>
  </conditionalFormatting>
  <dataValidations count="7">
    <dataValidation allowBlank="1" showInputMessage="1" showErrorMessage="1" prompt="曜日は自動的に決定されます" sqref="C2:H2" xr:uid="{00000000-0002-0000-0700-000000000000}"/>
    <dataValidation allowBlank="1" showInputMessage="1" showErrorMessage="1" prompt="この行と行 5、7、9、11、13 には、週のカレンダー日が含まれます。このセルの数字が 1 でない場合は、前の月の日付ということです。セル E13 にメモを入力します" sqref="B3" xr:uid="{00000000-0002-0000-0700-000001000000}"/>
    <dataValidation allowBlank="1" showInputMessage="1" showErrorMessage="1" prompt="右のセルにメモを入力します" sqref="D13:D14" xr:uid="{00000000-0002-0000-0700-000002000000}"/>
    <dataValidation allowBlank="1" showInputMessage="1" showErrorMessage="1" prompt="この行と行 6、8、10、12、14 は、上のセルのカレンダー日に関連する毎日のメモを入力するためのセルです" sqref="B4" xr:uid="{00000000-0002-0000-0700-000004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1:D1" xr:uid="{00000000-0002-0000-0700-000005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K3 で新しい曜日を選びます" sqref="B2" xr:uid="{00000000-0002-0000-0700-000006000000}"/>
    <dataValidation allowBlank="1" showInputMessage="1" showErrorMessage="1" prompt="8 月の月間カレンダー" sqref="A1" xr:uid="{00000000-0002-0000-0700-000007000000}"/>
  </dataValidations>
  <printOptions horizontalCentered="1" verticalCentered="1"/>
  <pageMargins left="0.25" right="0.25" top="0.75" bottom="0.75" header="0.3" footer="0.3"/>
  <pageSetup paperSize="9" scale="83" orientation="landscape" r:id="rId1"/>
  <headerFooter differentFirst="1" alignWithMargins="0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2" tint="-0.249977111117893"/>
    <pageSetUpPr fitToPage="1"/>
  </sheetPr>
  <dimension ref="B1:H14"/>
  <sheetViews>
    <sheetView showGridLines="0" topLeftCell="A10" zoomScaleNormal="100" workbookViewId="0">
      <selection activeCell="G10" sqref="G10"/>
    </sheetView>
  </sheetViews>
  <sheetFormatPr defaultColWidth="8.88671875" defaultRowHeight="15.75" x14ac:dyDescent="0.25"/>
  <cols>
    <col min="1" max="1" width="2.6640625" style="1" customWidth="1"/>
    <col min="2" max="2" width="18.44140625" style="1" customWidth="1"/>
    <col min="3" max="8" width="17.77734375" style="1" customWidth="1"/>
    <col min="9" max="9" width="2.77734375" style="1" customWidth="1"/>
    <col min="10" max="10" width="10.6640625" style="1" customWidth="1"/>
    <col min="11" max="16384" width="8.88671875" style="1"/>
  </cols>
  <sheetData>
    <row r="1" spans="2:8" ht="60" customHeight="1" x14ac:dyDescent="0.25">
      <c r="B1" s="38" t="str">
        <f>CalendarYear&amp;" 年 9 月"</f>
        <v>2025 年 9 月</v>
      </c>
      <c r="C1" s="38"/>
      <c r="D1" s="38"/>
      <c r="E1"/>
      <c r="F1" s="2"/>
      <c r="G1" s="2"/>
      <c r="H1" s="13"/>
    </row>
    <row r="2" spans="2:8" ht="21.75" customHeight="1" thickBot="1" x14ac:dyDescent="0.3">
      <c r="B2" s="5" t="str">
        <f>IF(WeekStart="日曜日", "日曜日","月曜日")</f>
        <v>日曜日</v>
      </c>
      <c r="C2" s="5" t="str">
        <f t="shared" ref="C2:H2" si="0">UPPER(TEXT(C3,"aaaa"))</f>
        <v>月曜日</v>
      </c>
      <c r="D2" s="5" t="str">
        <f t="shared" si="0"/>
        <v>火曜日</v>
      </c>
      <c r="E2" s="5" t="str">
        <f t="shared" si="0"/>
        <v>水曜日</v>
      </c>
      <c r="F2" s="5" t="str">
        <f t="shared" si="0"/>
        <v>木曜日</v>
      </c>
      <c r="G2" s="5" t="str">
        <f t="shared" si="0"/>
        <v>金曜日</v>
      </c>
      <c r="H2" s="5" t="str">
        <f t="shared" si="0"/>
        <v>土曜日</v>
      </c>
    </row>
    <row r="3" spans="2:8" ht="19.5" customHeight="1" x14ac:dyDescent="0.25">
      <c r="B3" s="14">
        <f t="array" ref="B3:H3">DaysAndWeeks+DATE(CalendarYear,9,1)-WEEKDAY(DATE(CalendarYear,9,1),(WeekStart="月曜日")+1)+1</f>
        <v>45900</v>
      </c>
      <c r="C3" s="14">
        <v>45901</v>
      </c>
      <c r="D3" s="14">
        <v>45902</v>
      </c>
      <c r="E3" s="14">
        <v>45903</v>
      </c>
      <c r="F3" s="14">
        <v>45904</v>
      </c>
      <c r="G3" s="14">
        <v>45905</v>
      </c>
      <c r="H3" s="14">
        <v>45906</v>
      </c>
    </row>
    <row r="4" spans="2:8" ht="57.95" customHeight="1" x14ac:dyDescent="0.25">
      <c r="B4"/>
      <c r="C4" s="17" t="s">
        <v>8</v>
      </c>
      <c r="D4"/>
      <c r="E4" t="s">
        <v>14</v>
      </c>
      <c r="F4" s="17"/>
      <c r="G4" s="17"/>
      <c r="H4" s="17" t="s">
        <v>29</v>
      </c>
    </row>
    <row r="5" spans="2:8" ht="19.5" customHeight="1" x14ac:dyDescent="0.25">
      <c r="B5" s="16">
        <f t="array" ref="B5:H5">DaysAndWeeks+DATE(CalendarYear,9,1)-WEEKDAY(DATE(CalendarYear,9,1),(WeekStart="月曜日")+1)+8</f>
        <v>45907</v>
      </c>
      <c r="C5" s="16">
        <v>45908</v>
      </c>
      <c r="D5" s="16">
        <v>45909</v>
      </c>
      <c r="E5" s="16">
        <v>45910</v>
      </c>
      <c r="F5" s="16">
        <v>45911</v>
      </c>
      <c r="G5" s="16">
        <v>45912</v>
      </c>
      <c r="H5" s="16">
        <v>45913</v>
      </c>
    </row>
    <row r="6" spans="2:8" ht="57.95" customHeight="1" x14ac:dyDescent="0.25">
      <c r="B6" s="19" t="s">
        <v>31</v>
      </c>
      <c r="C6" s="20"/>
      <c r="D6" s="19"/>
      <c r="E6" s="19"/>
      <c r="F6" s="19"/>
      <c r="G6" s="19"/>
      <c r="H6" s="19"/>
    </row>
    <row r="7" spans="2:8" ht="19.5" customHeight="1" x14ac:dyDescent="0.25">
      <c r="B7" s="14">
        <f t="array" ref="B7:H7">DaysAndWeeks+DATE(CalendarYear,9,1)-WEEKDAY(DATE(CalendarYear,9,1),(WeekStart="月曜日")+1)+15</f>
        <v>45914</v>
      </c>
      <c r="C7" s="14">
        <v>45915</v>
      </c>
      <c r="D7" s="14">
        <v>45916</v>
      </c>
      <c r="E7" s="14">
        <v>45917</v>
      </c>
      <c r="F7" s="14">
        <v>45918</v>
      </c>
      <c r="G7" s="14">
        <v>45919</v>
      </c>
      <c r="H7" s="14">
        <v>45920</v>
      </c>
    </row>
    <row r="8" spans="2:8" ht="57.95" customHeight="1" x14ac:dyDescent="0.25">
      <c r="B8" s="17"/>
      <c r="C8" s="17" t="s">
        <v>35</v>
      </c>
      <c r="D8" s="17" t="s">
        <v>19</v>
      </c>
      <c r="E8" s="17" t="s">
        <v>14</v>
      </c>
      <c r="F8" s="17" t="s">
        <v>13</v>
      </c>
      <c r="G8" s="17" t="s">
        <v>18</v>
      </c>
      <c r="H8" s="17"/>
    </row>
    <row r="9" spans="2:8" ht="19.5" customHeight="1" x14ac:dyDescent="0.25">
      <c r="B9" s="16">
        <f t="array" ref="B9:H9">DaysAndWeeks+DATE(CalendarYear,9,1)-WEEKDAY(DATE(CalendarYear,9,1),(WeekStart="月曜日")+1)+22</f>
        <v>45921</v>
      </c>
      <c r="C9" s="16">
        <v>45922</v>
      </c>
      <c r="D9" s="16">
        <v>45923</v>
      </c>
      <c r="E9" s="16">
        <v>45924</v>
      </c>
      <c r="F9" s="16">
        <v>45925</v>
      </c>
      <c r="G9" s="16">
        <v>45926</v>
      </c>
      <c r="H9" s="16">
        <v>45927</v>
      </c>
    </row>
    <row r="10" spans="2:8" ht="57.95" customHeight="1" x14ac:dyDescent="0.25">
      <c r="B10" s="19" t="s">
        <v>33</v>
      </c>
      <c r="C10" s="19" t="s">
        <v>38</v>
      </c>
      <c r="D10" s="19"/>
      <c r="E10" s="19" t="s">
        <v>30</v>
      </c>
      <c r="F10" s="19"/>
      <c r="G10" s="19" t="s">
        <v>9</v>
      </c>
      <c r="H10" s="19"/>
    </row>
    <row r="11" spans="2:8" ht="19.5" customHeight="1" x14ac:dyDescent="0.25">
      <c r="B11" s="14">
        <f t="array" ref="B11:H11">DaysAndWeeks+DATE(CalendarYear,9,1)-WEEKDAY(DATE(CalendarYear,9,1),(WeekStart="月曜日")+1)+29</f>
        <v>45928</v>
      </c>
      <c r="C11" s="14">
        <v>45929</v>
      </c>
      <c r="D11" s="14">
        <v>45930</v>
      </c>
      <c r="E11" s="14">
        <v>45931</v>
      </c>
      <c r="F11" s="14">
        <v>45932</v>
      </c>
      <c r="G11" s="14">
        <v>45933</v>
      </c>
      <c r="H11" s="14">
        <v>45934</v>
      </c>
    </row>
    <row r="12" spans="2:8" ht="57.95" customHeight="1" x14ac:dyDescent="0.25">
      <c r="B12" s="22" t="s">
        <v>16</v>
      </c>
      <c r="C12" s="17" t="s">
        <v>22</v>
      </c>
      <c r="D12" s="17"/>
      <c r="E12" s="17"/>
      <c r="F12" s="17"/>
      <c r="G12" s="17"/>
      <c r="H12" s="17"/>
    </row>
    <row r="13" spans="2:8" ht="19.5" customHeight="1" x14ac:dyDescent="0.25">
      <c r="B13" s="16">
        <f t="array" ref="B13:C13">DaysAndWeeks+DATE(CalendarYear,9,1)-WEEKDAY(DATE(CalendarYear,9,1),(WeekStart="月曜日")+1)+36</f>
        <v>45935</v>
      </c>
      <c r="C13" s="16">
        <v>45936</v>
      </c>
      <c r="D13" s="40" t="s">
        <v>39</v>
      </c>
      <c r="E13" s="41"/>
      <c r="F13" s="41"/>
      <c r="G13" s="41"/>
      <c r="H13" s="41"/>
    </row>
    <row r="14" spans="2:8" ht="57.95" customHeight="1" x14ac:dyDescent="0.25">
      <c r="B14" s="19"/>
      <c r="C14" s="19"/>
      <c r="D14" s="40"/>
      <c r="E14" s="41"/>
      <c r="F14" s="41"/>
      <c r="G14" s="41"/>
      <c r="H14" s="41"/>
    </row>
  </sheetData>
  <mergeCells count="2">
    <mergeCell ref="B1:D1"/>
    <mergeCell ref="D13:H14"/>
  </mergeCells>
  <phoneticPr fontId="31"/>
  <conditionalFormatting sqref="B3:G3">
    <cfRule type="expression" dxfId="7" priority="1">
      <formula>DAY(B3)&gt;8</formula>
    </cfRule>
  </conditionalFormatting>
  <conditionalFormatting sqref="B11:H11 B13:C13">
    <cfRule type="expression" dxfId="6" priority="2">
      <formula>AND(DAY(B11)&gt;=1,DAY(B11)&lt;=15)</formula>
    </cfRule>
  </conditionalFormatting>
  <dataValidations count="6">
    <dataValidation allowBlank="1" showInputMessage="1" showErrorMessage="1" prompt="曜日は自動的に決定されます" sqref="C2:H2" xr:uid="{00000000-0002-0000-0800-000000000000}"/>
    <dataValidation allowBlank="1" showInputMessage="1" showErrorMessage="1" prompt="この行と行 5、7、9、11、13 には、週のカレンダー日が含まれます。このセルの数字が 1 でない場合は、前の月の日付ということです。セル E13 にメモを入力します" sqref="B3" xr:uid="{00000000-0002-0000-0800-000001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K3 で新しい曜日を選びます" sqref="B2" xr:uid="{00000000-0002-0000-0800-000002000000}"/>
    <dataValidation allowBlank="1" showInputMessage="1" showErrorMessage="1" prompt="右のセルにメモを入力します" sqref="D13:D14" xr:uid="{00000000-0002-0000-0800-000003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1:D1" xr:uid="{00000000-0002-0000-0800-000006000000}"/>
    <dataValidation allowBlank="1" showInputMessage="1" showErrorMessage="1" prompt="9 月の月間カレンダー" sqref="E8" xr:uid="{00000000-0002-0000-0800-000007000000}"/>
  </dataValidations>
  <printOptions horizontalCentered="1" verticalCentered="1"/>
  <pageMargins left="0.25" right="0.25" top="0.75" bottom="0.75" header="0.3" footer="0.3"/>
  <pageSetup paperSize="9" scale="89" orientation="landscape" r:id="rId1"/>
  <headerFooter differentFirst="1" alignWithMargins="0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Background xmlns="71af3243-3dd4-4a8d-8c0d-dd76da1f02a5">false</Background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6" ma:contentTypeDescription="Create a new document." ma:contentTypeScope="" ma:versionID="ac37c1753acd5e330d2062ccec26ea66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3b340c7101c92c5120abd06486f94548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1D3139-A291-4424-AE1F-DA0462A64A41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customXml/itemProps2.xml><?xml version="1.0" encoding="utf-8"?>
<ds:datastoreItem xmlns:ds="http://schemas.openxmlformats.org/officeDocument/2006/customXml" ds:itemID="{63C7916D-7FB3-4691-A1B6-3222E75DF6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28C587F-F828-449C-8AE2-C4531F43C4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TM02930051</Templat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29</vt:i4>
      </vt:variant>
    </vt:vector>
  </HeadingPairs>
  <TitlesOfParts>
    <vt:vector size="41" baseType="lpstr">
      <vt:lpstr>1 月</vt:lpstr>
      <vt:lpstr>2 月</vt:lpstr>
      <vt:lpstr>3 月</vt:lpstr>
      <vt:lpstr>4 月</vt:lpstr>
      <vt:lpstr>5 月</vt:lpstr>
      <vt:lpstr>6 月</vt:lpstr>
      <vt:lpstr>7 月</vt:lpstr>
      <vt:lpstr>8 月</vt:lpstr>
      <vt:lpstr>9 月</vt:lpstr>
      <vt:lpstr>10 月</vt:lpstr>
      <vt:lpstr>11 月</vt:lpstr>
      <vt:lpstr>12 月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'1 月'!Print_Area</vt:lpstr>
      <vt:lpstr>'9 月'!Print_Area</vt:lpstr>
      <vt:lpstr>RowTitleRegion1..K3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2022-12-27T00:24:27Z</dcterms:created>
  <dcterms:modified xsi:type="dcterms:W3CDTF">2025-08-26T03:02:12Z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